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defaultThemeVersion="166925"/>
  <mc:AlternateContent xmlns:mc="http://schemas.openxmlformats.org/markup-compatibility/2006">
    <mc:Choice Requires="x15">
      <x15ac:absPath xmlns:x15ac="http://schemas.microsoft.com/office/spreadsheetml/2010/11/ac" url="/Users/petteri.kivimaki/Dropbox (NIIS)/NIIS Team Folder/Procurement/2020 X-Road Cost Calculators/03_deliverables/Published versions 2021 05/"/>
    </mc:Choice>
  </mc:AlternateContent>
  <xr:revisionPtr revIDLastSave="0" documentId="13_ncr:1_{5624A6DA-0463-AC4F-979D-442A1F0D685C}" xr6:coauthVersionLast="47" xr6:coauthVersionMax="47" xr10:uidLastSave="{00000000-0000-0000-0000-000000000000}"/>
  <bookViews>
    <workbookView xWindow="40420" yWindow="1820" windowWidth="28800" windowHeight="16680" xr2:uid="{A5E03A8B-E64A-E349-84F2-98F37460D044}"/>
  </bookViews>
  <sheets>
    <sheet name="User Guide" sheetId="11" r:id="rId1"/>
    <sheet name="Implementation Cost Calculator" sheetId="5" r:id="rId2"/>
    <sheet name="Implementation Cost Overview" sheetId="9" r:id="rId3"/>
    <sheet name="Maintenance Cost Calculator" sheetId="10" r:id="rId4"/>
    <sheet name="Trust Services Readme" sheetId="1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3" i="5" l="1"/>
  <c r="C47" i="5"/>
  <c r="H62" i="5"/>
  <c r="C42" i="5"/>
  <c r="C56" i="10"/>
  <c r="C33" i="10"/>
  <c r="C48" i="10" s="1"/>
  <c r="C34" i="10"/>
  <c r="C35" i="10"/>
  <c r="C36" i="10"/>
  <c r="C37" i="10"/>
  <c r="C38" i="10"/>
  <c r="C39" i="10"/>
  <c r="C32" i="10"/>
  <c r="C17" i="10"/>
  <c r="C18" i="10"/>
  <c r="C19" i="10"/>
  <c r="C20" i="10"/>
  <c r="C21" i="10"/>
  <c r="C22" i="10"/>
  <c r="C16" i="10"/>
  <c r="C10" i="10"/>
  <c r="D16" i="9" l="1"/>
  <c r="D17" i="9"/>
  <c r="D22" i="9"/>
  <c r="D15" i="9"/>
  <c r="C22" i="9"/>
  <c r="C18" i="9"/>
  <c r="D18" i="9" s="1"/>
  <c r="C17" i="9"/>
  <c r="C16" i="9"/>
  <c r="C15" i="9"/>
  <c r="D27" i="9"/>
  <c r="B27" i="9"/>
  <c r="B26" i="9"/>
  <c r="B25" i="9"/>
  <c r="B23" i="9"/>
  <c r="B22" i="9"/>
  <c r="B21" i="9"/>
  <c r="B20" i="9"/>
  <c r="B19" i="9"/>
  <c r="B18" i="9"/>
  <c r="B17" i="9"/>
  <c r="B16" i="9"/>
  <c r="H13" i="10"/>
  <c r="H12" i="10"/>
  <c r="C44" i="10"/>
  <c r="C47" i="10" s="1"/>
  <c r="C43" i="10"/>
  <c r="C46" i="10" s="1"/>
  <c r="C27" i="10"/>
  <c r="C26" i="10"/>
  <c r="C25" i="5"/>
  <c r="C26" i="5"/>
  <c r="D25" i="9" s="1"/>
  <c r="C46" i="5"/>
  <c r="C45" i="5"/>
  <c r="C49" i="5" s="1"/>
  <c r="C60" i="5" s="1"/>
  <c r="J60" i="5"/>
  <c r="K60" i="5"/>
  <c r="L60" i="5"/>
  <c r="M60" i="5"/>
  <c r="N60" i="5"/>
  <c r="O60" i="5"/>
  <c r="P60" i="5"/>
  <c r="Q60" i="5"/>
  <c r="R60" i="5"/>
  <c r="S60" i="5"/>
  <c r="T60" i="5"/>
  <c r="I60" i="5"/>
  <c r="U59" i="5"/>
  <c r="U56" i="5"/>
  <c r="U57" i="5"/>
  <c r="U58" i="5"/>
  <c r="U41" i="5"/>
  <c r="U42" i="5"/>
  <c r="U43" i="5"/>
  <c r="U49" i="5"/>
  <c r="U50" i="5"/>
  <c r="U51" i="5"/>
  <c r="U52" i="5"/>
  <c r="U53" i="5"/>
  <c r="U55" i="5"/>
  <c r="U13" i="5"/>
  <c r="U14" i="5"/>
  <c r="U15" i="5"/>
  <c r="U17" i="5"/>
  <c r="U18" i="5"/>
  <c r="U19" i="5"/>
  <c r="U20" i="5"/>
  <c r="U21" i="5"/>
  <c r="U23" i="5"/>
  <c r="U24" i="5"/>
  <c r="U25" i="5"/>
  <c r="U26" i="5"/>
  <c r="U28" i="5"/>
  <c r="U29" i="5"/>
  <c r="U30" i="5"/>
  <c r="U31" i="5"/>
  <c r="U33" i="5"/>
  <c r="U34" i="5"/>
  <c r="U35" i="5"/>
  <c r="U36" i="5"/>
  <c r="U37" i="5"/>
  <c r="U38" i="5"/>
  <c r="U40" i="5"/>
  <c r="U45" i="5"/>
  <c r="C21" i="9" s="1"/>
  <c r="D21" i="9" s="1"/>
  <c r="U46" i="5"/>
  <c r="U47" i="5"/>
  <c r="U12" i="5"/>
  <c r="C23" i="9" l="1"/>
  <c r="D23" i="9" s="1"/>
  <c r="C20" i="9"/>
  <c r="D20" i="9" s="1"/>
  <c r="C19" i="9"/>
  <c r="D19" i="9" s="1"/>
  <c r="C50" i="10"/>
  <c r="C51" i="10" s="1"/>
  <c r="U60" i="5"/>
  <c r="C7" i="9" s="1"/>
  <c r="H10" i="10" l="1"/>
  <c r="H11" i="10" s="1"/>
  <c r="H15" i="10" s="1"/>
  <c r="C50" i="5"/>
  <c r="D26" i="9" s="1"/>
  <c r="C61" i="5"/>
  <c r="C8" i="9" s="1"/>
  <c r="C10" i="9" s="1"/>
</calcChain>
</file>

<file path=xl/sharedStrings.xml><?xml version="1.0" encoding="utf-8"?>
<sst xmlns="http://schemas.openxmlformats.org/spreadsheetml/2006/main" count="295" uniqueCount="192">
  <si>
    <t>EUR</t>
  </si>
  <si>
    <t>Project management and coordination</t>
  </si>
  <si>
    <t>Central Server installation and configuration</t>
  </si>
  <si>
    <t>Operations planning</t>
  </si>
  <si>
    <t>Background Information</t>
  </si>
  <si>
    <t>Average daily FTE rate</t>
  </si>
  <si>
    <t xml:space="preserve"> X-Road Implementation Cost Calculator</t>
  </si>
  <si>
    <t>No</t>
  </si>
  <si>
    <t>Activity</t>
  </si>
  <si>
    <t>X-Road implementation Work Breakdown Structure</t>
  </si>
  <si>
    <t>1.1</t>
  </si>
  <si>
    <t>M1</t>
  </si>
  <si>
    <t>M2</t>
  </si>
  <si>
    <t>M3</t>
  </si>
  <si>
    <t>M4</t>
  </si>
  <si>
    <t>M5</t>
  </si>
  <si>
    <t>M6</t>
  </si>
  <si>
    <t>M7</t>
  </si>
  <si>
    <t>M8</t>
  </si>
  <si>
    <t>M9</t>
  </si>
  <si>
    <t>M10</t>
  </si>
  <si>
    <t>M11</t>
  </si>
  <si>
    <t>M12</t>
  </si>
  <si>
    <t>1.2</t>
  </si>
  <si>
    <t>1.3</t>
  </si>
  <si>
    <t>1.4</t>
  </si>
  <si>
    <t>Architecture planning</t>
  </si>
  <si>
    <t>Project initiation and requirements gathering</t>
  </si>
  <si>
    <t>pcs</t>
  </si>
  <si>
    <t>2.1</t>
  </si>
  <si>
    <t>2.2</t>
  </si>
  <si>
    <t>Infrastructure implementation</t>
  </si>
  <si>
    <t>2.3</t>
  </si>
  <si>
    <t>2.4</t>
  </si>
  <si>
    <t>2.5</t>
  </si>
  <si>
    <t>Management Security Server installation and configuration</t>
  </si>
  <si>
    <t>Total</t>
  </si>
  <si>
    <t>3.1</t>
  </si>
  <si>
    <t>3.2</t>
  </si>
  <si>
    <t>3.3</t>
  </si>
  <si>
    <t>3.4</t>
  </si>
  <si>
    <t>Functional testing</t>
  </si>
  <si>
    <t>Performance testing</t>
  </si>
  <si>
    <t>Deployment automation development</t>
  </si>
  <si>
    <t>4</t>
  </si>
  <si>
    <t>4.1</t>
  </si>
  <si>
    <t>4.2</t>
  </si>
  <si>
    <t>4.3</t>
  </si>
  <si>
    <t>4.4</t>
  </si>
  <si>
    <t>Management Security Server Installation and configuration</t>
  </si>
  <si>
    <t>X-Road test instance setup</t>
  </si>
  <si>
    <t>X-Road production instance setup</t>
  </si>
  <si>
    <t>Testing and Quality Assurance</t>
  </si>
  <si>
    <t>Security testing</t>
  </si>
  <si>
    <t>Monitoring setup</t>
  </si>
  <si>
    <t>5.1</t>
  </si>
  <si>
    <t>5.2</t>
  </si>
  <si>
    <t>5.3</t>
  </si>
  <si>
    <t>5.4</t>
  </si>
  <si>
    <t>5.5</t>
  </si>
  <si>
    <t>Service Management</t>
  </si>
  <si>
    <t>6.1</t>
  </si>
  <si>
    <t>6.2</t>
  </si>
  <si>
    <t>Member management baseline processes (on-boarding etc)</t>
  </si>
  <si>
    <t>Other project management activites</t>
  </si>
  <si>
    <t>Other setup activities</t>
  </si>
  <si>
    <t>5.6</t>
  </si>
  <si>
    <t>Other testing and QA activities</t>
  </si>
  <si>
    <t>6.3</t>
  </si>
  <si>
    <t>Other service management activities</t>
  </si>
  <si>
    <t>7.1</t>
  </si>
  <si>
    <t>7.2</t>
  </si>
  <si>
    <t>7.3</t>
  </si>
  <si>
    <t>7.4</t>
  </si>
  <si>
    <t>7.5</t>
  </si>
  <si>
    <t>Defining Ceritificate Profile</t>
  </si>
  <si>
    <t>Defining Certificate Profile</t>
  </si>
  <si>
    <t>Processes and documentation</t>
  </si>
  <si>
    <t>Other trust services activities</t>
  </si>
  <si>
    <t>Project management with third party Trust Service Provider</t>
  </si>
  <si>
    <t>Trust services setup (self-provisioned option)</t>
  </si>
  <si>
    <t>Test CA &amp; TSA setup</t>
  </si>
  <si>
    <t>Go-live activities</t>
  </si>
  <si>
    <t>8.1</t>
  </si>
  <si>
    <t>Defining service levels</t>
  </si>
  <si>
    <t>6.4</t>
  </si>
  <si>
    <t>Creating user manuals</t>
  </si>
  <si>
    <t>8.2</t>
  </si>
  <si>
    <t>Creating on-boarding channels</t>
  </si>
  <si>
    <t>8.3</t>
  </si>
  <si>
    <t>Communication and PR</t>
  </si>
  <si>
    <t>8.4</t>
  </si>
  <si>
    <t>Other go-live activities</t>
  </si>
  <si>
    <t>Opening the environments to users</t>
  </si>
  <si>
    <t>8.5</t>
  </si>
  <si>
    <t>Infrastructure resources</t>
  </si>
  <si>
    <t>Central Servers</t>
  </si>
  <si>
    <t>SIGN certificate cost per month</t>
  </si>
  <si>
    <t>AUTH certificate cost per month</t>
  </si>
  <si>
    <t>Trust services setup (third party option)</t>
  </si>
  <si>
    <t>Security Servers</t>
  </si>
  <si>
    <t>Number of SIGN certificates</t>
  </si>
  <si>
    <t>Number of AUTH certificates</t>
  </si>
  <si>
    <t>HSMs</t>
  </si>
  <si>
    <t>Trust Service Servers</t>
  </si>
  <si>
    <t>Other costs monthly</t>
  </si>
  <si>
    <t>Defining terms and conditions of service</t>
  </si>
  <si>
    <t>Certificate Authority and OCSP software setup</t>
  </si>
  <si>
    <t>Timestamping Authority software setup</t>
  </si>
  <si>
    <t>OCSP queries per month</t>
  </si>
  <si>
    <t>OCSP query cost</t>
  </si>
  <si>
    <t>Timestamping query cost</t>
  </si>
  <si>
    <t>Timestamping queries per month</t>
  </si>
  <si>
    <t>Total avg trust services monthly cost</t>
  </si>
  <si>
    <t>OCSP query interval in seconds</t>
  </si>
  <si>
    <t>Timestamping query interval in seconds</t>
  </si>
  <si>
    <t>sec</t>
  </si>
  <si>
    <t>OCSP service monthly cost</t>
  </si>
  <si>
    <t>Timestamping service monthly cost</t>
  </si>
  <si>
    <t>Certificates monthly cost</t>
  </si>
  <si>
    <t>Total avg trust services yearly cost</t>
  </si>
  <si>
    <t>Calculated</t>
  </si>
  <si>
    <t>Total avg infrastructure yearly cost</t>
  </si>
  <si>
    <t>Total avg infrastructure monthly cost</t>
  </si>
  <si>
    <t>Additional licenses or support costs (if applicable)</t>
  </si>
  <si>
    <t xml:space="preserve"> X-Road Implementation Cost Results</t>
  </si>
  <si>
    <t>Total effort cost</t>
  </si>
  <si>
    <t>Additional yearly cost</t>
  </si>
  <si>
    <t>Total Cost of Ownership for implementation</t>
  </si>
  <si>
    <t xml:space="preserve"> X-Road Maintenance Cost Calculator</t>
  </si>
  <si>
    <t>Average monthly FTE</t>
  </si>
  <si>
    <t>Working days in a year</t>
  </si>
  <si>
    <t>Cost by category</t>
  </si>
  <si>
    <t>Total infrastructure and services cost</t>
  </si>
  <si>
    <t>Total monthly resources cost</t>
  </si>
  <si>
    <t>Total yearly resources cost</t>
  </si>
  <si>
    <t>Monthly cost per HSM</t>
  </si>
  <si>
    <t>Third party trust services (if applicable)</t>
  </si>
  <si>
    <t>Total maintenance cost results</t>
  </si>
  <si>
    <t>Implementation effort</t>
  </si>
  <si>
    <t>Infrastructure resources &amp; service and license fees</t>
  </si>
  <si>
    <t>Cost</t>
  </si>
  <si>
    <t>Total monthly FTE cost</t>
  </si>
  <si>
    <t>Total yearly FTE cost</t>
  </si>
  <si>
    <t>Total yearly maintenance cost</t>
  </si>
  <si>
    <t>3. Go to results</t>
  </si>
  <si>
    <t>Additional fees yearly cost</t>
  </si>
  <si>
    <t>Effort (days)</t>
  </si>
  <si>
    <t>Effort in days</t>
  </si>
  <si>
    <t>Activity / resource</t>
  </si>
  <si>
    <t>Go to Maintenance Cost Calculator</t>
  </si>
  <si>
    <t xml:space="preserve">  </t>
  </si>
  <si>
    <t xml:space="preserve">            </t>
  </si>
  <si>
    <t xml:space="preserve">                              </t>
  </si>
  <si>
    <t>Cost Calculator Overview</t>
  </si>
  <si>
    <t>OBJECTIVE</t>
  </si>
  <si>
    <t>APPROACH</t>
  </si>
  <si>
    <t>X-Road Implementation Cost Calculator Guide</t>
  </si>
  <si>
    <t>USERS</t>
  </si>
  <si>
    <t>REFERENCE ARCHITECTURE</t>
  </si>
  <si>
    <t>2. Review and configure the WBS</t>
  </si>
  <si>
    <t>3. View the overview of cost estimation</t>
  </si>
  <si>
    <t>2. Review the cost overview</t>
  </si>
  <si>
    <t>1. Configure the resource costs</t>
  </si>
  <si>
    <t>2. Configure the Work Breakdown Structure</t>
  </si>
  <si>
    <t>The output</t>
  </si>
  <si>
    <t>USING THE IMPLEMENTATION COST CALCULATOR</t>
  </si>
  <si>
    <t>USING THE MAINTENANCE COST CALCULATOR</t>
  </si>
  <si>
    <t>1. Configure the resources</t>
  </si>
  <si>
    <t>2. View the overview of cost estimation</t>
  </si>
  <si>
    <t>Get started &gt;</t>
  </si>
  <si>
    <t>ADDITIONAL RESOURCES</t>
  </si>
  <si>
    <t>The official X-Road webpage</t>
  </si>
  <si>
    <t>The X-Road GitHub repository</t>
  </si>
  <si>
    <t>The X-Road Knowledge Base</t>
  </si>
  <si>
    <t>The X-Road Service Desk</t>
  </si>
  <si>
    <t>Trust Services Overview</t>
  </si>
  <si>
    <t>COPYRIGHT</t>
  </si>
  <si>
    <t>Nordic Institute for Interoperability Solutions (NIIS)</t>
  </si>
  <si>
    <t>X-Road License Info</t>
  </si>
  <si>
    <t>More information</t>
  </si>
  <si>
    <t>Back to calculator</t>
  </si>
  <si>
    <t>NIIS Blog Post</t>
  </si>
  <si>
    <t>pcs (configure value)</t>
  </si>
  <si>
    <t>days (configure value)</t>
  </si>
  <si>
    <t>Values linked from implementation cost calculator sheet.</t>
  </si>
  <si>
    <t>X-Road development instance setup</t>
  </si>
  <si>
    <t>X-Road Architecture</t>
  </si>
  <si>
    <t>X-Road Central Server System Requirements</t>
  </si>
  <si>
    <t>X-Road Security Server System Requirements</t>
  </si>
  <si>
    <t>Monthly cost per server</t>
  </si>
  <si>
    <t>X-Road Trust Services Overview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</si>
</sst>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_-&quot;€&quot;* #,##0_-;\-&quot;€&quot;* #,##0_-;_-&quot;€&quot;* &quot;-&quot;??_-;_-@_-"/>
  </numFmts>
  <fonts count="33">
    <font>
      <sz val="12"/>
      <color theme="1"/>
      <name val="Calibri"/>
      <family val="2"/>
      <scheme val="minor"/>
    </font>
    <font>
      <sz val="12"/>
      <color rgb="FF9C5700"/>
      <name val="Calibri"/>
      <family val="2"/>
      <scheme val="minor"/>
    </font>
    <font>
      <sz val="12"/>
      <color rgb="FF3F3F76"/>
      <name val="Calibri"/>
      <family val="2"/>
      <scheme val="minor"/>
    </font>
    <font>
      <b/>
      <sz val="18"/>
      <color theme="0"/>
      <name val="Roboto"/>
    </font>
    <font>
      <sz val="12"/>
      <color theme="1"/>
      <name val="Roboto"/>
    </font>
    <font>
      <sz val="12"/>
      <color theme="0"/>
      <name val="Roboto"/>
    </font>
    <font>
      <sz val="8"/>
      <name val="Calibri"/>
      <family val="2"/>
      <scheme val="minor"/>
    </font>
    <font>
      <b/>
      <sz val="12"/>
      <color theme="0"/>
      <name val="Roboto"/>
    </font>
    <font>
      <sz val="14"/>
      <color theme="0"/>
      <name val="Roboto"/>
    </font>
    <font>
      <b/>
      <sz val="14"/>
      <color theme="0"/>
      <name val="Roboto"/>
    </font>
    <font>
      <sz val="14"/>
      <color theme="1"/>
      <name val="Roboto"/>
    </font>
    <font>
      <b/>
      <sz val="15"/>
      <color theme="3"/>
      <name val="Calibri"/>
      <family val="2"/>
      <scheme val="minor"/>
    </font>
    <font>
      <b/>
      <sz val="13"/>
      <color theme="3"/>
      <name val="Calibri"/>
      <family val="2"/>
      <scheme val="minor"/>
    </font>
    <font>
      <u/>
      <sz val="12"/>
      <color theme="10"/>
      <name val="Calibri"/>
      <family val="2"/>
      <scheme val="minor"/>
    </font>
    <font>
      <sz val="18"/>
      <color theme="1"/>
      <name val="Roboto"/>
    </font>
    <font>
      <b/>
      <sz val="20"/>
      <color theme="0"/>
      <name val="Roboto"/>
    </font>
    <font>
      <sz val="24"/>
      <color theme="0"/>
      <name val="Roboto"/>
    </font>
    <font>
      <u/>
      <sz val="24"/>
      <color theme="0"/>
      <name val="Roboto"/>
    </font>
    <font>
      <sz val="12"/>
      <color rgb="FF000000"/>
      <name val="Roboto"/>
    </font>
    <font>
      <sz val="18"/>
      <color rgb="FF000000"/>
      <name val="Roboto"/>
    </font>
    <font>
      <sz val="18"/>
      <color theme="0"/>
      <name val="Roboto"/>
    </font>
    <font>
      <sz val="10"/>
      <name val="Arial"/>
      <family val="2"/>
    </font>
    <font>
      <b/>
      <sz val="22"/>
      <color theme="0"/>
      <name val="Roboto"/>
    </font>
    <font>
      <sz val="11"/>
      <color theme="1"/>
      <name val="Roboto"/>
    </font>
    <font>
      <b/>
      <sz val="12"/>
      <color theme="1"/>
      <name val="Roboto"/>
    </font>
    <font>
      <b/>
      <sz val="11"/>
      <color theme="1"/>
      <name val="Roboto"/>
    </font>
    <font>
      <b/>
      <sz val="16"/>
      <color theme="1"/>
      <name val="Roboto"/>
    </font>
    <font>
      <sz val="19"/>
      <color rgb="FF3F3F3F"/>
      <name val="FuturaPT"/>
    </font>
    <font>
      <b/>
      <u/>
      <sz val="16"/>
      <color theme="0"/>
      <name val="Roboto"/>
    </font>
    <font>
      <u/>
      <sz val="16"/>
      <color theme="1"/>
      <name val="Roboto"/>
    </font>
    <font>
      <u/>
      <sz val="16"/>
      <color theme="1"/>
      <name val="Calibri"/>
      <family val="2"/>
      <scheme val="minor"/>
    </font>
    <font>
      <b/>
      <u/>
      <sz val="20"/>
      <color theme="0"/>
      <name val="Roboto"/>
    </font>
    <font>
      <b/>
      <u/>
      <sz val="18"/>
      <color theme="0"/>
      <name val="Roboto"/>
    </font>
  </fonts>
  <fills count="15">
    <fill>
      <patternFill patternType="none"/>
    </fill>
    <fill>
      <patternFill patternType="gray125"/>
    </fill>
    <fill>
      <patternFill patternType="solid">
        <fgColor rgb="FFFFEB9C"/>
      </patternFill>
    </fill>
    <fill>
      <patternFill patternType="solid">
        <fgColor rgb="FFFFCC99"/>
      </patternFill>
    </fill>
    <fill>
      <patternFill patternType="solid">
        <fgColor rgb="FF663CDC"/>
        <bgColor indexed="64"/>
      </patternFill>
    </fill>
    <fill>
      <patternFill patternType="solid">
        <fgColor theme="9" tint="0.79998168889431442"/>
        <bgColor indexed="64"/>
      </patternFill>
    </fill>
    <fill>
      <patternFill patternType="solid">
        <fgColor rgb="FF00C9E7"/>
        <bgColor indexed="64"/>
      </patternFill>
    </fill>
    <fill>
      <patternFill patternType="solid">
        <fgColor theme="1"/>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rgb="FF6472FF"/>
        <bgColor indexed="64"/>
      </patternFill>
    </fill>
    <fill>
      <patternFill patternType="solid">
        <fgColor theme="8" tint="0.79998168889431442"/>
        <bgColor indexed="64"/>
      </patternFill>
    </fill>
  </fills>
  <borders count="33">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theme="0"/>
      </bottom>
      <diagonal/>
    </border>
    <border>
      <left/>
      <right/>
      <top style="thin">
        <color theme="0"/>
      </top>
      <bottom/>
      <diagonal/>
    </border>
    <border>
      <left style="medium">
        <color theme="1"/>
      </left>
      <right style="thin">
        <color theme="0"/>
      </right>
      <top style="medium">
        <color theme="1"/>
      </top>
      <bottom style="medium">
        <color theme="1"/>
      </bottom>
      <diagonal/>
    </border>
    <border>
      <left style="thin">
        <color theme="0"/>
      </left>
      <right style="thin">
        <color theme="0"/>
      </right>
      <top style="medium">
        <color theme="1"/>
      </top>
      <bottom style="medium">
        <color theme="1"/>
      </bottom>
      <diagonal/>
    </border>
    <border>
      <left style="thin">
        <color theme="0"/>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medium">
        <color indexed="64"/>
      </top>
      <bottom/>
      <diagonal/>
    </border>
  </borders>
  <cellStyleXfs count="7">
    <xf numFmtId="0" fontId="0" fillId="0" borderId="0"/>
    <xf numFmtId="0" fontId="1" fillId="2" borderId="2" applyNumberFormat="0" applyAlignment="0" applyProtection="0"/>
    <xf numFmtId="0" fontId="2" fillId="3" borderId="1" applyNumberFormat="0" applyAlignment="0" applyProtection="0"/>
    <xf numFmtId="0" fontId="11" fillId="0" borderId="3" applyNumberFormat="0" applyFill="0" applyAlignment="0" applyProtection="0"/>
    <xf numFmtId="0" fontId="12" fillId="0" borderId="4" applyNumberFormat="0" applyFill="0" applyAlignment="0" applyProtection="0"/>
    <xf numFmtId="0" fontId="13" fillId="0" borderId="0" applyNumberFormat="0" applyFill="0" applyBorder="0" applyAlignment="0" applyProtection="0"/>
    <xf numFmtId="0" fontId="21" fillId="0" borderId="0"/>
  </cellStyleXfs>
  <cellXfs count="124">
    <xf numFmtId="0" fontId="0" fillId="0" borderId="0" xfId="0"/>
    <xf numFmtId="0" fontId="4" fillId="11" borderId="0" xfId="0" applyFont="1" applyFill="1"/>
    <xf numFmtId="0" fontId="24" fillId="11" borderId="0" xfId="4" applyFont="1" applyFill="1" applyBorder="1" applyProtection="1">
      <protection hidden="1"/>
    </xf>
    <xf numFmtId="0" fontId="4" fillId="11" borderId="0" xfId="3" applyFont="1" applyFill="1" applyBorder="1" applyProtection="1">
      <protection hidden="1"/>
    </xf>
    <xf numFmtId="0" fontId="4" fillId="13" borderId="0" xfId="0" applyFont="1" applyFill="1"/>
    <xf numFmtId="0" fontId="23" fillId="13" borderId="0" xfId="0" applyFont="1" applyFill="1" applyProtection="1">
      <protection hidden="1"/>
    </xf>
    <xf numFmtId="0" fontId="25" fillId="13" borderId="0" xfId="6" applyFont="1" applyFill="1" applyAlignment="1" applyProtection="1">
      <alignment horizontal="left" vertical="center"/>
      <protection hidden="1"/>
    </xf>
    <xf numFmtId="0" fontId="23" fillId="13" borderId="0" xfId="0" applyFont="1" applyFill="1" applyAlignment="1" applyProtection="1">
      <alignment vertical="center"/>
      <protection hidden="1"/>
    </xf>
    <xf numFmtId="0" fontId="24" fillId="13" borderId="0" xfId="6" applyFont="1" applyFill="1" applyAlignment="1" applyProtection="1">
      <alignment horizontal="left" vertical="center"/>
      <protection hidden="1"/>
    </xf>
    <xf numFmtId="0" fontId="26" fillId="13" borderId="0" xfId="0" applyFont="1" applyFill="1" applyProtection="1">
      <protection hidden="1"/>
    </xf>
    <xf numFmtId="49" fontId="23" fillId="13" borderId="0" xfId="0" applyNumberFormat="1" applyFont="1" applyFill="1" applyProtection="1">
      <protection hidden="1"/>
    </xf>
    <xf numFmtId="0" fontId="22" fillId="13" borderId="0" xfId="4" applyFont="1" applyFill="1" applyBorder="1" applyAlignment="1" applyProtection="1">
      <alignment horizontal="left" vertical="top"/>
      <protection hidden="1"/>
    </xf>
    <xf numFmtId="0" fontId="23" fillId="13" borderId="8" xfId="0" applyFont="1" applyFill="1" applyBorder="1" applyProtection="1">
      <protection hidden="1"/>
    </xf>
    <xf numFmtId="0" fontId="4" fillId="13" borderId="8" xfId="0" applyFont="1" applyFill="1" applyBorder="1"/>
    <xf numFmtId="0" fontId="4" fillId="13" borderId="0" xfId="0" applyFont="1" applyFill="1" applyBorder="1"/>
    <xf numFmtId="0" fontId="4" fillId="13" borderId="9" xfId="0" applyFont="1" applyFill="1" applyBorder="1"/>
    <xf numFmtId="0" fontId="27" fillId="13" borderId="0" xfId="0" applyFont="1" applyFill="1"/>
    <xf numFmtId="0" fontId="28" fillId="13" borderId="0" xfId="0" applyFont="1" applyFill="1" applyProtection="1">
      <protection hidden="1"/>
    </xf>
    <xf numFmtId="0" fontId="8" fillId="13" borderId="0" xfId="0" applyFont="1" applyFill="1"/>
    <xf numFmtId="0" fontId="28" fillId="13" borderId="0" xfId="0" applyFont="1" applyFill="1" applyAlignment="1" applyProtection="1">
      <protection hidden="1"/>
    </xf>
    <xf numFmtId="0" fontId="3" fillId="13" borderId="0" xfId="6" applyFont="1" applyFill="1" applyAlignment="1" applyProtection="1">
      <alignment vertical="top"/>
      <protection hidden="1"/>
    </xf>
    <xf numFmtId="0" fontId="4" fillId="11" borderId="0" xfId="0" applyFont="1" applyFill="1" applyProtection="1">
      <protection locked="0"/>
    </xf>
    <xf numFmtId="0" fontId="9" fillId="7" borderId="0" xfId="0" applyFont="1" applyFill="1" applyProtection="1">
      <protection locked="0"/>
    </xf>
    <xf numFmtId="0" fontId="8" fillId="7" borderId="0" xfId="0" applyFont="1" applyFill="1" applyProtection="1">
      <protection locked="0"/>
    </xf>
    <xf numFmtId="0" fontId="4" fillId="0" borderId="2" xfId="0" applyFont="1" applyBorder="1" applyProtection="1">
      <protection locked="0"/>
    </xf>
    <xf numFmtId="0" fontId="10" fillId="0" borderId="2" xfId="0" applyFont="1" applyBorder="1" applyProtection="1">
      <protection locked="0"/>
    </xf>
    <xf numFmtId="0" fontId="4" fillId="14" borderId="2" xfId="0" applyNumberFormat="1" applyFont="1" applyFill="1" applyBorder="1" applyProtection="1">
      <protection locked="0"/>
    </xf>
    <xf numFmtId="0" fontId="4" fillId="14" borderId="2" xfId="0" applyFont="1" applyFill="1" applyBorder="1" applyProtection="1">
      <protection locked="0"/>
    </xf>
    <xf numFmtId="0" fontId="7" fillId="6" borderId="0" xfId="0" applyFont="1" applyFill="1" applyProtection="1">
      <protection locked="0"/>
    </xf>
    <xf numFmtId="0" fontId="5" fillId="6" borderId="0" xfId="0" applyFont="1" applyFill="1" applyProtection="1">
      <protection locked="0"/>
    </xf>
    <xf numFmtId="0" fontId="5" fillId="4" borderId="0" xfId="0" applyFont="1" applyFill="1" applyProtection="1">
      <protection locked="0"/>
    </xf>
    <xf numFmtId="0" fontId="24" fillId="11" borderId="0" xfId="0" applyFont="1" applyFill="1" applyProtection="1">
      <protection locked="0"/>
    </xf>
    <xf numFmtId="164" fontId="2" fillId="5" borderId="2" xfId="2" applyNumberFormat="1" applyFill="1" applyBorder="1" applyProtection="1"/>
    <xf numFmtId="0" fontId="2" fillId="5" borderId="2" xfId="2" applyFill="1" applyBorder="1" applyProtection="1"/>
    <xf numFmtId="164" fontId="2" fillId="5" borderId="2" xfId="2" applyNumberFormat="1" applyFill="1" applyBorder="1" applyProtection="1">
      <protection locked="0"/>
    </xf>
    <xf numFmtId="0" fontId="5" fillId="6" borderId="0" xfId="0" applyFont="1" applyFill="1" applyAlignment="1" applyProtection="1">
      <alignment horizontal="center"/>
      <protection locked="0"/>
    </xf>
    <xf numFmtId="1" fontId="4" fillId="8" borderId="0" xfId="0" applyNumberFormat="1" applyFont="1" applyFill="1" applyAlignment="1" applyProtection="1">
      <alignment horizontal="left"/>
      <protection locked="0"/>
    </xf>
    <xf numFmtId="0" fontId="4" fillId="8" borderId="0" xfId="0" applyFont="1" applyFill="1" applyProtection="1">
      <protection locked="0"/>
    </xf>
    <xf numFmtId="0" fontId="4" fillId="9" borderId="0" xfId="0" applyFont="1" applyFill="1" applyProtection="1">
      <protection locked="0"/>
    </xf>
    <xf numFmtId="0" fontId="1" fillId="9" borderId="0" xfId="1" applyFill="1" applyBorder="1" applyProtection="1">
      <protection locked="0"/>
    </xf>
    <xf numFmtId="0" fontId="0" fillId="11" borderId="0" xfId="0" applyFill="1" applyProtection="1">
      <protection locked="0"/>
    </xf>
    <xf numFmtId="1" fontId="4" fillId="0" borderId="0" xfId="0" applyNumberFormat="1" applyFont="1" applyAlignment="1" applyProtection="1">
      <alignment horizontal="left"/>
      <protection locked="0"/>
    </xf>
    <xf numFmtId="0" fontId="4" fillId="0" borderId="0" xfId="0" applyFont="1" applyProtection="1">
      <protection locked="0"/>
    </xf>
    <xf numFmtId="0" fontId="2" fillId="5" borderId="2" xfId="2" applyFill="1" applyBorder="1" applyProtection="1">
      <protection locked="0"/>
    </xf>
    <xf numFmtId="1" fontId="4" fillId="9" borderId="0" xfId="0" applyNumberFormat="1" applyFont="1" applyFill="1" applyAlignment="1" applyProtection="1">
      <alignment horizontal="left"/>
      <protection locked="0"/>
    </xf>
    <xf numFmtId="0" fontId="4" fillId="10" borderId="0" xfId="0" applyNumberFormat="1" applyFont="1" applyFill="1" applyAlignment="1" applyProtection="1">
      <alignment horizontal="left"/>
      <protection locked="0"/>
    </xf>
    <xf numFmtId="0" fontId="4" fillId="10" borderId="0" xfId="0" applyFont="1" applyFill="1" applyProtection="1">
      <protection locked="0"/>
    </xf>
    <xf numFmtId="0" fontId="8" fillId="4" borderId="0" xfId="0" applyFont="1" applyFill="1" applyProtection="1">
      <protection locked="0"/>
    </xf>
    <xf numFmtId="0" fontId="8" fillId="6" borderId="0" xfId="0" applyFont="1" applyFill="1" applyAlignment="1" applyProtection="1">
      <alignment horizontal="center"/>
      <protection locked="0"/>
    </xf>
    <xf numFmtId="164" fontId="7" fillId="4" borderId="0" xfId="0" applyNumberFormat="1" applyFont="1" applyFill="1" applyProtection="1"/>
    <xf numFmtId="0" fontId="4" fillId="0" borderId="2" xfId="0" applyFont="1" applyBorder="1" applyProtection="1"/>
    <xf numFmtId="0" fontId="4" fillId="11" borderId="0" xfId="0" applyFont="1" applyFill="1" applyProtection="1"/>
    <xf numFmtId="1" fontId="4" fillId="0" borderId="2" xfId="0" applyNumberFormat="1" applyFont="1" applyBorder="1" applyProtection="1"/>
    <xf numFmtId="164" fontId="4" fillId="0" borderId="2" xfId="0" applyNumberFormat="1" applyFont="1" applyBorder="1" applyProtection="1"/>
    <xf numFmtId="164" fontId="9" fillId="4" borderId="0" xfId="0" applyNumberFormat="1" applyFont="1" applyFill="1" applyProtection="1"/>
    <xf numFmtId="164" fontId="9" fillId="4" borderId="0" xfId="0" applyNumberFormat="1" applyFont="1" applyFill="1" applyAlignment="1" applyProtection="1">
      <alignment horizontal="center"/>
    </xf>
    <xf numFmtId="0" fontId="8" fillId="6" borderId="0" xfId="0" applyFont="1" applyFill="1" applyAlignment="1" applyProtection="1">
      <alignment horizontal="center"/>
    </xf>
    <xf numFmtId="0" fontId="9" fillId="4" borderId="0" xfId="0" applyFont="1" applyFill="1" applyAlignment="1" applyProtection="1">
      <alignment horizontal="center"/>
    </xf>
    <xf numFmtId="0" fontId="1" fillId="2" borderId="0" xfId="1" applyBorder="1" applyProtection="1"/>
    <xf numFmtId="0" fontId="3" fillId="7" borderId="0" xfId="0" applyFont="1" applyFill="1" applyProtection="1">
      <protection locked="0"/>
    </xf>
    <xf numFmtId="0" fontId="14" fillId="7" borderId="0" xfId="0" applyFont="1" applyFill="1" applyProtection="1">
      <protection locked="0"/>
    </xf>
    <xf numFmtId="0" fontId="14" fillId="11" borderId="0" xfId="0" applyFont="1" applyFill="1" applyProtection="1">
      <protection locked="0"/>
    </xf>
    <xf numFmtId="0" fontId="18" fillId="11" borderId="0" xfId="0" applyFont="1" applyFill="1" applyProtection="1">
      <protection locked="0"/>
    </xf>
    <xf numFmtId="0" fontId="4" fillId="7" borderId="0" xfId="0" applyFont="1" applyFill="1" applyProtection="1">
      <protection locked="0"/>
    </xf>
    <xf numFmtId="0" fontId="20" fillId="6" borderId="0" xfId="0" applyFont="1" applyFill="1" applyProtection="1">
      <protection locked="0"/>
    </xf>
    <xf numFmtId="164" fontId="4" fillId="11" borderId="0" xfId="0" applyNumberFormat="1" applyFont="1" applyFill="1" applyProtection="1">
      <protection locked="0"/>
    </xf>
    <xf numFmtId="164" fontId="14" fillId="0" borderId="2" xfId="0" applyNumberFormat="1" applyFont="1" applyBorder="1" applyProtection="1"/>
    <xf numFmtId="0" fontId="14" fillId="0" borderId="2" xfId="0" applyFont="1" applyBorder="1" applyProtection="1"/>
    <xf numFmtId="1" fontId="7" fillId="4" borderId="0" xfId="0" applyNumberFormat="1" applyFont="1" applyFill="1" applyProtection="1"/>
    <xf numFmtId="165" fontId="10" fillId="0" borderId="2" xfId="0" applyNumberFormat="1" applyFont="1" applyBorder="1" applyProtection="1"/>
    <xf numFmtId="0" fontId="19" fillId="0" borderId="2" xfId="0" applyFont="1" applyBorder="1" applyProtection="1"/>
    <xf numFmtId="0" fontId="3" fillId="4" borderId="0" xfId="0" applyFont="1" applyFill="1" applyAlignment="1">
      <alignment horizontal="left"/>
    </xf>
    <xf numFmtId="0" fontId="3" fillId="12" borderId="0" xfId="0" applyFont="1" applyFill="1" applyAlignment="1">
      <alignment horizontal="left"/>
    </xf>
    <xf numFmtId="0" fontId="3" fillId="13" borderId="0" xfId="6" applyFont="1" applyFill="1" applyAlignment="1" applyProtection="1">
      <alignment horizontal="left" vertical="top"/>
      <protection hidden="1"/>
    </xf>
    <xf numFmtId="0" fontId="28" fillId="13" borderId="0" xfId="0" applyFont="1" applyFill="1" applyBorder="1" applyAlignment="1" applyProtection="1">
      <alignment horizontal="left"/>
      <protection hidden="1"/>
    </xf>
    <xf numFmtId="0" fontId="16" fillId="6" borderId="16"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6"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6" fillId="6" borderId="20" xfId="0" applyFont="1" applyFill="1" applyBorder="1" applyAlignment="1">
      <alignment horizontal="center" vertical="center" wrapText="1"/>
    </xf>
    <xf numFmtId="0" fontId="16" fillId="6" borderId="21" xfId="0" applyFont="1" applyFill="1" applyBorder="1" applyAlignment="1">
      <alignment horizontal="center" vertical="center" wrapText="1"/>
    </xf>
    <xf numFmtId="0" fontId="16" fillId="6" borderId="22" xfId="0" applyFont="1" applyFill="1" applyBorder="1" applyAlignment="1">
      <alignment horizontal="center" vertical="center" wrapText="1"/>
    </xf>
    <xf numFmtId="0" fontId="16" fillId="6" borderId="23" xfId="0" applyFont="1" applyFill="1" applyBorder="1" applyAlignment="1">
      <alignment horizontal="center" vertical="center" wrapText="1"/>
    </xf>
    <xf numFmtId="0" fontId="29" fillId="11" borderId="0" xfId="5" applyFont="1" applyFill="1" applyBorder="1" applyAlignment="1">
      <alignment horizontal="center" vertical="center"/>
    </xf>
    <xf numFmtId="0" fontId="29" fillId="11" borderId="0" xfId="5" applyFont="1" applyFill="1" applyAlignment="1">
      <alignment horizontal="center" vertical="center"/>
    </xf>
    <xf numFmtId="0" fontId="28" fillId="13" borderId="0" xfId="0" applyFont="1" applyFill="1" applyAlignment="1" applyProtection="1">
      <alignment horizontal="left"/>
      <protection hidden="1"/>
    </xf>
    <xf numFmtId="0" fontId="31" fillId="6" borderId="24" xfId="5" applyFont="1" applyFill="1" applyBorder="1" applyAlignment="1">
      <alignment horizontal="center" vertical="center"/>
    </xf>
    <xf numFmtId="0" fontId="31" fillId="6" borderId="25" xfId="5" applyFont="1" applyFill="1" applyBorder="1" applyAlignment="1">
      <alignment horizontal="center" vertical="center"/>
    </xf>
    <xf numFmtId="0" fontId="31" fillId="6" borderId="26" xfId="5" applyFont="1" applyFill="1" applyBorder="1" applyAlignment="1">
      <alignment horizontal="center" vertical="center"/>
    </xf>
    <xf numFmtId="0" fontId="31" fillId="6" borderId="27" xfId="5" applyFont="1" applyFill="1" applyBorder="1" applyAlignment="1">
      <alignment horizontal="center" vertical="center"/>
    </xf>
    <xf numFmtId="0" fontId="31" fillId="6" borderId="0" xfId="5" applyFont="1" applyFill="1" applyBorder="1" applyAlignment="1">
      <alignment horizontal="center" vertical="center"/>
    </xf>
    <xf numFmtId="0" fontId="31" fillId="6" borderId="28" xfId="5" applyFont="1" applyFill="1" applyBorder="1" applyAlignment="1">
      <alignment horizontal="center" vertical="center"/>
    </xf>
    <xf numFmtId="0" fontId="31" fillId="6" borderId="29" xfId="5" applyFont="1" applyFill="1" applyBorder="1" applyAlignment="1">
      <alignment horizontal="center" vertical="center"/>
    </xf>
    <xf numFmtId="0" fontId="31" fillId="6" borderId="30" xfId="5" applyFont="1" applyFill="1" applyBorder="1" applyAlignment="1">
      <alignment horizontal="center" vertical="center"/>
    </xf>
    <xf numFmtId="0" fontId="31" fillId="6" borderId="31" xfId="5" applyFont="1" applyFill="1" applyBorder="1" applyAlignment="1">
      <alignment horizontal="center" vertical="center"/>
    </xf>
    <xf numFmtId="0" fontId="30" fillId="11" borderId="0" xfId="5" applyFont="1" applyFill="1" applyAlignment="1">
      <alignment horizontal="center" vertical="center"/>
    </xf>
    <xf numFmtId="0" fontId="17" fillId="4" borderId="5" xfId="5" applyFont="1" applyFill="1" applyBorder="1" applyAlignment="1" applyProtection="1">
      <alignment horizontal="center"/>
      <protection locked="0"/>
    </xf>
    <xf numFmtId="0" fontId="17" fillId="4" borderId="7" xfId="5" applyFont="1" applyFill="1" applyBorder="1" applyAlignment="1" applyProtection="1">
      <alignment horizontal="center"/>
      <protection locked="0"/>
    </xf>
    <xf numFmtId="0" fontId="3" fillId="4" borderId="0" xfId="0" applyFont="1" applyFill="1" applyAlignment="1" applyProtection="1">
      <alignment horizontal="left"/>
      <protection locked="0"/>
    </xf>
    <xf numFmtId="0" fontId="4" fillId="0" borderId="0" xfId="0" applyFont="1" applyAlignment="1" applyProtection="1">
      <alignment horizontal="center"/>
      <protection locked="0"/>
    </xf>
    <xf numFmtId="0" fontId="17" fillId="4" borderId="13" xfId="5" applyFont="1" applyFill="1" applyBorder="1" applyAlignment="1" applyProtection="1">
      <alignment horizontal="center"/>
      <protection locked="0"/>
    </xf>
    <xf numFmtId="0" fontId="17" fillId="4" borderId="14" xfId="5" applyFont="1" applyFill="1" applyBorder="1" applyAlignment="1" applyProtection="1">
      <alignment horizontal="center"/>
      <protection locked="0"/>
    </xf>
    <xf numFmtId="0" fontId="17" fillId="4" borderId="15" xfId="5" applyFont="1" applyFill="1" applyBorder="1" applyAlignment="1" applyProtection="1">
      <alignment horizontal="center"/>
      <protection locked="0"/>
    </xf>
    <xf numFmtId="0" fontId="9" fillId="7" borderId="0" xfId="0" applyFont="1" applyFill="1" applyAlignment="1" applyProtection="1">
      <alignment horizontal="center"/>
      <protection locked="0"/>
    </xf>
    <xf numFmtId="0" fontId="9" fillId="7" borderId="0" xfId="0" applyFont="1" applyFill="1" applyAlignment="1" applyProtection="1">
      <alignment horizontal="left"/>
      <protection locked="0"/>
    </xf>
    <xf numFmtId="0" fontId="16" fillId="4" borderId="10" xfId="0" applyFont="1" applyFill="1" applyBorder="1" applyAlignment="1" applyProtection="1">
      <alignment horizontal="center"/>
      <protection locked="0"/>
    </xf>
    <xf numFmtId="0" fontId="16" fillId="4" borderId="11" xfId="0" applyFont="1" applyFill="1" applyBorder="1" applyAlignment="1" applyProtection="1">
      <alignment horizontal="center"/>
      <protection locked="0"/>
    </xf>
    <xf numFmtId="0" fontId="16" fillId="4" borderId="12" xfId="0" applyFont="1" applyFill="1" applyBorder="1" applyAlignment="1" applyProtection="1">
      <alignment horizontal="center"/>
      <protection locked="0"/>
    </xf>
    <xf numFmtId="0" fontId="13" fillId="11" borderId="0" xfId="5" applyFill="1" applyAlignment="1" applyProtection="1">
      <alignment horizontal="left"/>
      <protection locked="0"/>
    </xf>
    <xf numFmtId="0" fontId="16" fillId="4" borderId="5" xfId="0" applyFont="1" applyFill="1" applyBorder="1" applyAlignment="1" applyProtection="1">
      <alignment horizontal="center"/>
      <protection locked="0"/>
    </xf>
    <xf numFmtId="0" fontId="16" fillId="4" borderId="7" xfId="0" applyFont="1" applyFill="1" applyBorder="1" applyAlignment="1" applyProtection="1">
      <alignment horizontal="center"/>
      <protection locked="0"/>
    </xf>
    <xf numFmtId="0" fontId="16" fillId="4" borderId="6" xfId="0" applyFont="1" applyFill="1" applyBorder="1" applyAlignment="1" applyProtection="1">
      <alignment horizontal="center"/>
      <protection locked="0"/>
    </xf>
    <xf numFmtId="0" fontId="15" fillId="4" borderId="0" xfId="0" applyFont="1" applyFill="1" applyAlignment="1" applyProtection="1">
      <alignment horizontal="center" vertical="center"/>
    </xf>
    <xf numFmtId="164" fontId="15" fillId="4" borderId="0" xfId="0" applyNumberFormat="1" applyFont="1" applyFill="1" applyAlignment="1" applyProtection="1">
      <alignment horizontal="center" vertical="center"/>
    </xf>
    <xf numFmtId="0" fontId="17" fillId="4" borderId="2" xfId="5" applyFont="1" applyFill="1" applyBorder="1" applyAlignment="1" applyProtection="1">
      <alignment horizontal="center"/>
      <protection locked="0"/>
    </xf>
    <xf numFmtId="0" fontId="15" fillId="4" borderId="0" xfId="0" applyFont="1" applyFill="1" applyAlignment="1" applyProtection="1">
      <alignment horizontal="center" vertical="center"/>
      <protection locked="0"/>
    </xf>
    <xf numFmtId="0" fontId="4" fillId="11" borderId="32" xfId="0" applyFont="1" applyFill="1" applyBorder="1" applyAlignment="1" applyProtection="1">
      <alignment horizontal="center"/>
      <protection locked="0"/>
    </xf>
    <xf numFmtId="0" fontId="32" fillId="6" borderId="24" xfId="5" applyFont="1" applyFill="1" applyBorder="1" applyAlignment="1">
      <alignment horizontal="center" vertical="center"/>
    </xf>
    <xf numFmtId="0" fontId="32" fillId="6" borderId="25" xfId="5" applyFont="1" applyFill="1" applyBorder="1" applyAlignment="1">
      <alignment horizontal="center" vertical="center"/>
    </xf>
    <xf numFmtId="0" fontId="32" fillId="6" borderId="26" xfId="5" applyFont="1" applyFill="1" applyBorder="1" applyAlignment="1">
      <alignment horizontal="center" vertical="center"/>
    </xf>
    <xf numFmtId="0" fontId="32" fillId="6" borderId="29" xfId="5" applyFont="1" applyFill="1" applyBorder="1" applyAlignment="1">
      <alignment horizontal="center" vertical="center"/>
    </xf>
    <xf numFmtId="0" fontId="32" fillId="6" borderId="30" xfId="5" applyFont="1" applyFill="1" applyBorder="1" applyAlignment="1">
      <alignment horizontal="center" vertical="center"/>
    </xf>
    <xf numFmtId="0" fontId="32" fillId="6" borderId="31" xfId="5" applyFont="1" applyFill="1" applyBorder="1" applyAlignment="1">
      <alignment horizontal="center" vertical="center"/>
    </xf>
  </cellXfs>
  <cellStyles count="7">
    <cellStyle name="Heading 1" xfId="3" builtinId="16"/>
    <cellStyle name="Heading 2" xfId="4" builtinId="17"/>
    <cellStyle name="Hyperlink" xfId="5" builtinId="8"/>
    <cellStyle name="Input" xfId="2" builtinId="20"/>
    <cellStyle name="Neutral" xfId="1" builtinId="28" customBuiltin="1"/>
    <cellStyle name="Normal" xfId="0" builtinId="0"/>
    <cellStyle name="Normal 4" xfId="6" xr:uid="{79B38BF4-E408-434A-B0C6-D3DEDCE69DBC}"/>
  </cellStyles>
  <dxfs count="0"/>
  <tableStyles count="0" defaultTableStyle="TableStyleMedium2" defaultPivotStyle="PivotStyleLight16"/>
  <colors>
    <mruColors>
      <color rgb="FF00C9E7"/>
      <color rgb="FF6472FF"/>
      <color rgb="FF663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Cost by category</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FI"/>
        </a:p>
      </c:txPr>
    </c:title>
    <c:autoTitleDeleted val="0"/>
    <c:plotArea>
      <c:layout/>
      <c:pieChart>
        <c:varyColors val="1"/>
        <c:ser>
          <c:idx val="1"/>
          <c:order val="0"/>
          <c:tx>
            <c:strRef>
              <c:f>'Implementation Cost Overview'!$D$14</c:f>
              <c:strCache>
                <c:ptCount val="1"/>
                <c:pt idx="0">
                  <c:v>Cost</c:v>
                </c:pt>
              </c:strCache>
            </c:strRef>
          </c:tx>
          <c:spPr>
            <a:ln>
              <a:noFill/>
            </a:ln>
          </c:spPr>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25F8-954F-8C35-45F6267CEA82}"/>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25F8-954F-8C35-45F6267CEA82}"/>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25F8-954F-8C35-45F6267CEA82}"/>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25F8-954F-8C35-45F6267CEA82}"/>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25F8-954F-8C35-45F6267CEA82}"/>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8-25F8-954F-8C35-45F6267CEA82}"/>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25F8-954F-8C35-45F6267CEA82}"/>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A-25F8-954F-8C35-45F6267CEA82}"/>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25F8-954F-8C35-45F6267CEA82}"/>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C-25F8-954F-8C35-45F6267CEA82}"/>
              </c:ext>
            </c:extLst>
          </c:dPt>
          <c:dPt>
            <c:idx val="10"/>
            <c:bubble3D val="0"/>
            <c:spPr>
              <a:solidFill>
                <a:schemeClr val="accent5">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25F8-954F-8C35-45F6267CEA82}"/>
              </c:ext>
            </c:extLst>
          </c:dPt>
          <c:dPt>
            <c:idx val="11"/>
            <c:bubble3D val="0"/>
            <c:spPr>
              <a:solidFill>
                <a:schemeClr val="accent6">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E-25F8-954F-8C35-45F6267CEA82}"/>
              </c:ext>
            </c:extLst>
          </c:dPt>
          <c:dPt>
            <c:idx val="12"/>
            <c:bubble3D val="0"/>
            <c:spPr>
              <a:solidFill>
                <a:schemeClr val="accent1">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25F8-954F-8C35-45F6267CEA82}"/>
              </c:ext>
            </c:extLst>
          </c:dPt>
          <c:dLbls>
            <c:dLbl>
              <c:idx val="0"/>
              <c:layout>
                <c:manualLayout>
                  <c:x val="7.181098015868273E-2"/>
                  <c:y val="3.7067429978448169E-2"/>
                </c:manualLayout>
              </c:layout>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FI"/>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25F8-954F-8C35-45F6267CEA82}"/>
                </c:ext>
              </c:extLst>
            </c:dLbl>
            <c:dLbl>
              <c:idx val="1"/>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2"/>
                      </a:solidFill>
                      <a:latin typeface="+mn-lt"/>
                      <a:ea typeface="+mn-ea"/>
                      <a:cs typeface="+mn-cs"/>
                    </a:defRPr>
                  </a:pPr>
                  <a:endParaRPr lang="en-FI"/>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25F8-954F-8C35-45F6267CEA82}"/>
                </c:ext>
              </c:extLst>
            </c:dLbl>
            <c:dLbl>
              <c:idx val="2"/>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3"/>
                      </a:solidFill>
                      <a:latin typeface="+mn-lt"/>
                      <a:ea typeface="+mn-ea"/>
                      <a:cs typeface="+mn-cs"/>
                    </a:defRPr>
                  </a:pPr>
                  <a:endParaRPr lang="en-FI"/>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25F8-954F-8C35-45F6267CEA82}"/>
                </c:ext>
              </c:extLst>
            </c:dLbl>
            <c:dLbl>
              <c:idx val="3"/>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4"/>
                      </a:solidFill>
                      <a:latin typeface="+mn-lt"/>
                      <a:ea typeface="+mn-ea"/>
                      <a:cs typeface="+mn-cs"/>
                    </a:defRPr>
                  </a:pPr>
                  <a:endParaRPr lang="en-FI"/>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25F8-954F-8C35-45F6267CEA82}"/>
                </c:ext>
              </c:extLst>
            </c:dLbl>
            <c:dLbl>
              <c:idx val="4"/>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5"/>
                      </a:solidFill>
                      <a:latin typeface="+mn-lt"/>
                      <a:ea typeface="+mn-ea"/>
                      <a:cs typeface="+mn-cs"/>
                    </a:defRPr>
                  </a:pPr>
                  <a:endParaRPr lang="en-FI"/>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25F8-954F-8C35-45F6267CEA82}"/>
                </c:ext>
              </c:extLst>
            </c:dLbl>
            <c:dLbl>
              <c:idx val="5"/>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6"/>
                      </a:solidFill>
                      <a:latin typeface="+mn-lt"/>
                      <a:ea typeface="+mn-ea"/>
                      <a:cs typeface="+mn-cs"/>
                    </a:defRPr>
                  </a:pPr>
                  <a:endParaRPr lang="en-FI"/>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25F8-954F-8C35-45F6267CEA82}"/>
                </c:ext>
              </c:extLst>
            </c:dLbl>
            <c:dLbl>
              <c:idx val="6"/>
              <c:layout>
                <c:manualLayout>
                  <c:x val="1.2510459797663961E-2"/>
                  <c:y val="1.8498371448643209E-2"/>
                </c:manualLayout>
              </c:layout>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1">
                          <a:lumMod val="60000"/>
                        </a:schemeClr>
                      </a:solidFill>
                      <a:latin typeface="+mn-lt"/>
                      <a:ea typeface="+mn-ea"/>
                      <a:cs typeface="+mn-cs"/>
                    </a:defRPr>
                  </a:pPr>
                  <a:endParaRPr lang="en-FI"/>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25F8-954F-8C35-45F6267CEA82}"/>
                </c:ext>
              </c:extLst>
            </c:dLbl>
            <c:dLbl>
              <c:idx val="7"/>
              <c:layout>
                <c:manualLayout>
                  <c:x val="-2.1583381815689247E-2"/>
                  <c:y val="-4.6352069332476365E-3"/>
                </c:manualLayout>
              </c:layout>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2">
                          <a:lumMod val="60000"/>
                        </a:schemeClr>
                      </a:solidFill>
                      <a:latin typeface="+mn-lt"/>
                      <a:ea typeface="+mn-ea"/>
                      <a:cs typeface="+mn-cs"/>
                    </a:defRPr>
                  </a:pPr>
                  <a:endParaRPr lang="en-FI"/>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25F8-954F-8C35-45F6267CEA82}"/>
                </c:ext>
              </c:extLst>
            </c:dLbl>
            <c:dLbl>
              <c:idx val="8"/>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3">
                          <a:lumMod val="60000"/>
                        </a:schemeClr>
                      </a:solidFill>
                      <a:latin typeface="+mn-lt"/>
                      <a:ea typeface="+mn-ea"/>
                      <a:cs typeface="+mn-cs"/>
                    </a:defRPr>
                  </a:pPr>
                  <a:endParaRPr lang="en-FI"/>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25F8-954F-8C35-45F6267CEA82}"/>
                </c:ext>
              </c:extLst>
            </c:dLbl>
            <c:dLbl>
              <c:idx val="9"/>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4">
                          <a:lumMod val="60000"/>
                        </a:schemeClr>
                      </a:solidFill>
                      <a:latin typeface="+mn-lt"/>
                      <a:ea typeface="+mn-ea"/>
                      <a:cs typeface="+mn-cs"/>
                    </a:defRPr>
                  </a:pPr>
                  <a:endParaRPr lang="en-FI"/>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C-25F8-954F-8C35-45F6267CEA82}"/>
                </c:ext>
              </c:extLst>
            </c:dLbl>
            <c:dLbl>
              <c:idx val="10"/>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5">
                          <a:lumMod val="60000"/>
                        </a:schemeClr>
                      </a:solidFill>
                      <a:latin typeface="+mn-lt"/>
                      <a:ea typeface="+mn-ea"/>
                      <a:cs typeface="+mn-cs"/>
                    </a:defRPr>
                  </a:pPr>
                  <a:endParaRPr lang="en-FI"/>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25F8-954F-8C35-45F6267CEA82}"/>
                </c:ext>
              </c:extLst>
            </c:dLbl>
            <c:dLbl>
              <c:idx val="11"/>
              <c:layout>
                <c:manualLayout>
                  <c:x val="0.12441980585912615"/>
                  <c:y val="0"/>
                </c:manualLayout>
              </c:layout>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6">
                          <a:lumMod val="60000"/>
                        </a:schemeClr>
                      </a:solidFill>
                      <a:latin typeface="+mn-lt"/>
                      <a:ea typeface="+mn-ea"/>
                      <a:cs typeface="+mn-cs"/>
                    </a:defRPr>
                  </a:pPr>
                  <a:endParaRPr lang="en-FI"/>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E-25F8-954F-8C35-45F6267CEA82}"/>
                </c:ext>
              </c:extLst>
            </c:dLbl>
            <c:dLbl>
              <c:idx val="12"/>
              <c:layout>
                <c:manualLayout>
                  <c:x val="-9.2760489803420568E-2"/>
                  <c:y val="1.422955155250418E-3"/>
                </c:manualLayout>
              </c:layout>
              <c:spPr>
                <a:noFill/>
                <a:ln cap="flat">
                  <a:noFill/>
                  <a:round/>
                </a:ln>
                <a:effectLst/>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1">
                          <a:lumMod val="80000"/>
                          <a:lumOff val="20000"/>
                        </a:schemeClr>
                      </a:solidFill>
                      <a:latin typeface="+mn-lt"/>
                      <a:ea typeface="+mn-ea"/>
                      <a:cs typeface="+mn-cs"/>
                    </a:defRPr>
                  </a:pPr>
                  <a:endParaRPr lang="en-FI"/>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25F8-954F-8C35-45F6267CEA82}"/>
                </c:ext>
              </c:extLst>
            </c:dLbl>
            <c:spPr>
              <a:ln cap="flat">
                <a:noFill/>
                <a:round/>
              </a:ln>
            </c:spPr>
            <c:txPr>
              <a:bodyPr rot="0" spcFirstLastPara="1" vertOverflow="overflow" horzOverflow="overflow" vert="horz" wrap="square" lIns="38100" tIns="19050" rIns="38100" bIns="19050" anchor="ctr" anchorCtr="1">
                <a:spAutoFit/>
              </a:bodyPr>
              <a:lstStyle/>
              <a:p>
                <a:pPr>
                  <a:defRPr sz="1400" b="1" i="0" u="none" strike="noStrike" kern="1200" spc="0" baseline="0">
                    <a:solidFill>
                      <a:schemeClr val="accent2"/>
                    </a:solidFill>
                    <a:latin typeface="+mn-lt"/>
                    <a:ea typeface="+mn-ea"/>
                    <a:cs typeface="+mn-cs"/>
                  </a:defRPr>
                </a:pPr>
                <a:endParaRPr lang="en-FI"/>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'Implementation Cost Overview'!$B$15:$B$27</c:f>
              <c:strCache>
                <c:ptCount val="13"/>
                <c:pt idx="0">
                  <c:v>Project management and coordination</c:v>
                </c:pt>
                <c:pt idx="1">
                  <c:v>X-Road development instance setup</c:v>
                </c:pt>
                <c:pt idx="2">
                  <c:v>X-Road test instance setup</c:v>
                </c:pt>
                <c:pt idx="3">
                  <c:v>X-Road production instance setup</c:v>
                </c:pt>
                <c:pt idx="4">
                  <c:v>Testing and Quality Assurance</c:v>
                </c:pt>
                <c:pt idx="5">
                  <c:v>Service Management</c:v>
                </c:pt>
                <c:pt idx="6">
                  <c:v>Trust services setup (third party option)</c:v>
                </c:pt>
                <c:pt idx="7">
                  <c:v>Trust services setup (self-provisioned option)</c:v>
                </c:pt>
                <c:pt idx="8">
                  <c:v>Go-live activities</c:v>
                </c:pt>
                <c:pt idx="10">
                  <c:v>Total avg infrastructure yearly cost</c:v>
                </c:pt>
                <c:pt idx="11">
                  <c:v>Total avg trust services yearly cost</c:v>
                </c:pt>
                <c:pt idx="12">
                  <c:v>Additional fees yearly cost</c:v>
                </c:pt>
              </c:strCache>
            </c:strRef>
          </c:cat>
          <c:val>
            <c:numRef>
              <c:f>'Implementation Cost Overview'!$D$15:$D$27</c:f>
              <c:numCache>
                <c:formatCode>_-"€"* #\ ##0.00_-;\-"€"* #\ ##0.00_-;_-"€"* "-"??_-;_-@_-</c:formatCode>
                <c:ptCount val="13"/>
                <c:pt idx="0">
                  <c:v>44000</c:v>
                </c:pt>
                <c:pt idx="1">
                  <c:v>30800</c:v>
                </c:pt>
                <c:pt idx="2">
                  <c:v>9240</c:v>
                </c:pt>
                <c:pt idx="3">
                  <c:v>9240</c:v>
                </c:pt>
                <c:pt idx="4">
                  <c:v>87560</c:v>
                </c:pt>
                <c:pt idx="5">
                  <c:v>26400</c:v>
                </c:pt>
                <c:pt idx="6">
                  <c:v>19800</c:v>
                </c:pt>
                <c:pt idx="7">
                  <c:v>0</c:v>
                </c:pt>
                <c:pt idx="8">
                  <c:v>61160</c:v>
                </c:pt>
                <c:pt idx="10">
                  <c:v>60000</c:v>
                </c:pt>
                <c:pt idx="11">
                  <c:v>2160</c:v>
                </c:pt>
                <c:pt idx="12">
                  <c:v>0</c:v>
                </c:pt>
              </c:numCache>
            </c:numRef>
          </c:val>
          <c:extLst>
            <c:ext xmlns:c16="http://schemas.microsoft.com/office/drawing/2014/chart" uri="{C3380CC4-5D6E-409C-BE32-E72D297353CC}">
              <c16:uniqueId val="{00000001-25F8-954F-8C35-45F6267CEA82}"/>
            </c:ext>
          </c:extLst>
        </c:ser>
        <c:ser>
          <c:idx val="0"/>
          <c:order val="1"/>
          <c:tx>
            <c:strRef>
              <c:f>'Implementation Cost Overview'!$C$14</c:f>
              <c:strCache>
                <c:ptCount val="1"/>
                <c:pt idx="0">
                  <c:v>Effort (days)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0-25F8-954F-8C35-45F6267CEA82}"/>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25F8-954F-8C35-45F6267CEA82}"/>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2-25F8-954F-8C35-45F6267CEA82}"/>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3-25F8-954F-8C35-45F6267CEA82}"/>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4-25F8-954F-8C35-45F6267CEA82}"/>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5-25F8-954F-8C35-45F6267CEA82}"/>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6-25F8-954F-8C35-45F6267CEA82}"/>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7-25F8-954F-8C35-45F6267CEA82}"/>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8-25F8-954F-8C35-45F6267CEA82}"/>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9-25F8-954F-8C35-45F6267CEA82}"/>
              </c:ext>
            </c:extLst>
          </c:dPt>
          <c:dPt>
            <c:idx val="10"/>
            <c:bubble3D val="0"/>
            <c:spPr>
              <a:solidFill>
                <a:schemeClr val="accent5">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A-25F8-954F-8C35-45F6267CEA82}"/>
              </c:ext>
            </c:extLst>
          </c:dPt>
          <c:dPt>
            <c:idx val="11"/>
            <c:bubble3D val="0"/>
            <c:spPr>
              <a:solidFill>
                <a:schemeClr val="accent6">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B-25F8-954F-8C35-45F6267CEA82}"/>
              </c:ext>
            </c:extLst>
          </c:dPt>
          <c:dPt>
            <c:idx val="12"/>
            <c:bubble3D val="0"/>
            <c:spPr>
              <a:solidFill>
                <a:schemeClr val="accent1">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C-25F8-954F-8C35-45F6267CEA82}"/>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0-25F8-954F-8C35-45F6267CEA82}"/>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1-25F8-954F-8C35-45F6267CEA82}"/>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2-25F8-954F-8C35-45F6267CEA82}"/>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3-25F8-954F-8C35-45F6267CEA82}"/>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4-25F8-954F-8C35-45F6267CEA82}"/>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5-25F8-954F-8C35-45F6267CEA82}"/>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6-25F8-954F-8C35-45F6267CEA82}"/>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7-25F8-954F-8C35-45F6267CEA82}"/>
                </c:ext>
              </c:extLst>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8-25F8-954F-8C35-45F6267CEA82}"/>
                </c:ext>
              </c:extLst>
            </c:dLbl>
            <c:dLbl>
              <c:idx val="9"/>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lumMod val="60000"/>
                        </a:schemeClr>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9-25F8-954F-8C35-45F6267CEA82}"/>
                </c:ext>
              </c:extLst>
            </c:dLbl>
            <c:dLbl>
              <c:idx val="1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lumMod val="60000"/>
                        </a:schemeClr>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A-25F8-954F-8C35-45F6267CEA82}"/>
                </c:ext>
              </c:extLst>
            </c:dLbl>
            <c:dLbl>
              <c:idx val="1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60000"/>
                        </a:schemeClr>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B-25F8-954F-8C35-45F6267CEA82}"/>
                </c:ext>
              </c:extLst>
            </c:dLbl>
            <c:dLbl>
              <c:idx val="1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80000"/>
                          <a:lumOff val="20000"/>
                        </a:schemeClr>
                      </a:solidFill>
                      <a:latin typeface="+mn-lt"/>
                      <a:ea typeface="+mn-ea"/>
                      <a:cs typeface="+mn-cs"/>
                    </a:defRPr>
                  </a:pPr>
                  <a:endParaRPr lang="en-FI"/>
                </a:p>
              </c:txPr>
              <c:dLblPos val="outEnd"/>
              <c:showLegendKey val="0"/>
              <c:showVal val="0"/>
              <c:showCatName val="1"/>
              <c:showSerName val="0"/>
              <c:showPercent val="1"/>
              <c:showBubbleSize val="0"/>
              <c:extLst>
                <c:ext xmlns:c16="http://schemas.microsoft.com/office/drawing/2014/chart" uri="{C3380CC4-5D6E-409C-BE32-E72D297353CC}">
                  <c16:uniqueId val="{0000001C-25F8-954F-8C35-45F6267CEA82}"/>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'Implementation Cost Overview'!$B$15:$B$27</c:f>
              <c:strCache>
                <c:ptCount val="13"/>
                <c:pt idx="0">
                  <c:v>Project management and coordination</c:v>
                </c:pt>
                <c:pt idx="1">
                  <c:v>X-Road development instance setup</c:v>
                </c:pt>
                <c:pt idx="2">
                  <c:v>X-Road test instance setup</c:v>
                </c:pt>
                <c:pt idx="3">
                  <c:v>X-Road production instance setup</c:v>
                </c:pt>
                <c:pt idx="4">
                  <c:v>Testing and Quality Assurance</c:v>
                </c:pt>
                <c:pt idx="5">
                  <c:v>Service Management</c:v>
                </c:pt>
                <c:pt idx="6">
                  <c:v>Trust services setup (third party option)</c:v>
                </c:pt>
                <c:pt idx="7">
                  <c:v>Trust services setup (self-provisioned option)</c:v>
                </c:pt>
                <c:pt idx="8">
                  <c:v>Go-live activities</c:v>
                </c:pt>
                <c:pt idx="10">
                  <c:v>Total avg infrastructure yearly cost</c:v>
                </c:pt>
                <c:pt idx="11">
                  <c:v>Total avg trust services yearly cost</c:v>
                </c:pt>
                <c:pt idx="12">
                  <c:v>Additional fees yearly cost</c:v>
                </c:pt>
              </c:strCache>
            </c:strRef>
          </c:cat>
          <c:val>
            <c:numRef>
              <c:f>'Implementation Cost Overview'!$C$15:$C$27</c:f>
              <c:numCache>
                <c:formatCode>General</c:formatCode>
                <c:ptCount val="13"/>
                <c:pt idx="0">
                  <c:v>100</c:v>
                </c:pt>
                <c:pt idx="1">
                  <c:v>70</c:v>
                </c:pt>
                <c:pt idx="2">
                  <c:v>21</c:v>
                </c:pt>
                <c:pt idx="3">
                  <c:v>21</c:v>
                </c:pt>
                <c:pt idx="4">
                  <c:v>199</c:v>
                </c:pt>
                <c:pt idx="5">
                  <c:v>60</c:v>
                </c:pt>
                <c:pt idx="6">
                  <c:v>45</c:v>
                </c:pt>
                <c:pt idx="7">
                  <c:v>0</c:v>
                </c:pt>
                <c:pt idx="8">
                  <c:v>139</c:v>
                </c:pt>
              </c:numCache>
            </c:numRef>
          </c:val>
          <c:extLst>
            <c:ext xmlns:c16="http://schemas.microsoft.com/office/drawing/2014/chart" uri="{C3380CC4-5D6E-409C-BE32-E72D297353CC}">
              <c16:uniqueId val="{00000000-25F8-954F-8C35-45F6267CEA8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334419</xdr:colOff>
      <xdr:row>1</xdr:row>
      <xdr:rowOff>162127</xdr:rowOff>
    </xdr:to>
    <xdr:pic>
      <xdr:nvPicPr>
        <xdr:cNvPr id="2" name="Picture 1">
          <a:extLst>
            <a:ext uri="{FF2B5EF4-FFF2-40B4-BE49-F238E27FC236}">
              <a16:creationId xmlns:a16="http://schemas.microsoft.com/office/drawing/2014/main" id="{2C15C3BB-88E2-B44A-9AD5-36FDF9DC8E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59919" cy="530427"/>
        </a:xfrm>
        <a:prstGeom prst="rect">
          <a:avLst/>
        </a:prstGeom>
      </xdr:spPr>
    </xdr:pic>
    <xdr:clientData/>
  </xdr:twoCellAnchor>
  <xdr:twoCellAnchor editAs="oneCell">
    <xdr:from>
      <xdr:col>6</xdr:col>
      <xdr:colOff>0</xdr:colOff>
      <xdr:row>39</xdr:row>
      <xdr:rowOff>0</xdr:rowOff>
    </xdr:from>
    <xdr:to>
      <xdr:col>15</xdr:col>
      <xdr:colOff>316520</xdr:colOff>
      <xdr:row>60</xdr:row>
      <xdr:rowOff>106278</xdr:rowOff>
    </xdr:to>
    <xdr:pic>
      <xdr:nvPicPr>
        <xdr:cNvPr id="3" name="Picture 2" descr="page10image1289184">
          <a:extLst>
            <a:ext uri="{FF2B5EF4-FFF2-40B4-BE49-F238E27FC236}">
              <a16:creationId xmlns:a16="http://schemas.microsoft.com/office/drawing/2014/main" id="{81653B88-B064-D843-B84E-CD61892FA06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3950" y="8697899"/>
          <a:ext cx="7725102" cy="436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266700</xdr:colOff>
      <xdr:row>20</xdr:row>
      <xdr:rowOff>36175</xdr:rowOff>
    </xdr:from>
    <xdr:ext cx="1533525" cy="232628"/>
    <xdr:sp macro="" textlink="">
      <xdr:nvSpPr>
        <xdr:cNvPr id="28" name="Rectangle 27">
          <a:extLst>
            <a:ext uri="{FF2B5EF4-FFF2-40B4-BE49-F238E27FC236}">
              <a16:creationId xmlns:a16="http://schemas.microsoft.com/office/drawing/2014/main" id="{2071A1F9-98C7-2549-A1CD-6B9CC0C4F325}"/>
            </a:ext>
          </a:extLst>
        </xdr:cNvPr>
        <xdr:cNvSpPr/>
      </xdr:nvSpPr>
      <xdr:spPr>
        <a:xfrm>
          <a:off x="7742767" y="4709775"/>
          <a:ext cx="1533525" cy="232628"/>
        </a:xfrm>
        <a:prstGeom prst="rect">
          <a:avLst/>
        </a:prstGeom>
      </xdr:spPr>
      <xdr:txBody>
        <a:bodyPr wrap="square"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900" b="1"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2</xdr:col>
      <xdr:colOff>480003</xdr:colOff>
      <xdr:row>11</xdr:row>
      <xdr:rowOff>178701</xdr:rowOff>
    </xdr:from>
    <xdr:to>
      <xdr:col>19</xdr:col>
      <xdr:colOff>167017</xdr:colOff>
      <xdr:row>16</xdr:row>
      <xdr:rowOff>0</xdr:rowOff>
    </xdr:to>
    <xdr:sp macro="" textlink="">
      <xdr:nvSpPr>
        <xdr:cNvPr id="57" name="TextBox 56">
          <a:extLst>
            <a:ext uri="{FF2B5EF4-FFF2-40B4-BE49-F238E27FC236}">
              <a16:creationId xmlns:a16="http://schemas.microsoft.com/office/drawing/2014/main" id="{EFE5C93E-E8A9-B14D-9A3C-27EF47AAC340}"/>
            </a:ext>
          </a:extLst>
        </xdr:cNvPr>
        <xdr:cNvSpPr txBox="1"/>
      </xdr:nvSpPr>
      <xdr:spPr>
        <a:xfrm>
          <a:off x="2138585" y="3059895"/>
          <a:ext cx="13732835" cy="816448"/>
        </a:xfrm>
        <a:prstGeom prst="rect">
          <a:avLst/>
        </a:prstGeom>
        <a:solidFill>
          <a:srgbClr val="6472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Arial" panose="020B0604020202020204" pitchFamily="34" charset="0"/>
              <a:ea typeface="+mn-ea"/>
              <a:cs typeface="Arial" panose="020B0604020202020204" pitchFamily="34" charset="0"/>
            </a:rPr>
            <a:t>The aim of this cost calculator is to provide a high-level estimate of X-Road implementation and maintenance costs to organizations that are planning to implement a new X-Road ecosystem.</a:t>
          </a:r>
          <a:r>
            <a:rPr lang="en-GB" sz="1400" baseline="0">
              <a:solidFill>
                <a:schemeClr val="bg1"/>
              </a:solidFill>
              <a:effectLst/>
              <a:latin typeface="Arial" panose="020B0604020202020204" pitchFamily="34" charset="0"/>
              <a:ea typeface="+mn-ea"/>
              <a:cs typeface="Arial" panose="020B0604020202020204" pitchFamily="34" charset="0"/>
            </a:rPr>
            <a:t> This means setting up the organization and infrastructure for offering the X-Road platform. The creation or integration of data services or registries is not in the scope of this calculator.</a:t>
          </a:r>
          <a:endParaRPr lang="en-GB" sz="1400">
            <a:solidFill>
              <a:schemeClr val="bg1"/>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4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480003</xdr:colOff>
      <xdr:row>18</xdr:row>
      <xdr:rowOff>68410</xdr:rowOff>
    </xdr:from>
    <xdr:to>
      <xdr:col>19</xdr:col>
      <xdr:colOff>167017</xdr:colOff>
      <xdr:row>32</xdr:row>
      <xdr:rowOff>25400</xdr:rowOff>
    </xdr:to>
    <xdr:sp macro="" textlink="">
      <xdr:nvSpPr>
        <xdr:cNvPr id="58" name="TextBox 57">
          <a:extLst>
            <a:ext uri="{FF2B5EF4-FFF2-40B4-BE49-F238E27FC236}">
              <a16:creationId xmlns:a16="http://schemas.microsoft.com/office/drawing/2014/main" id="{3686BC4F-4750-864D-A4F2-97CAC696E784}"/>
            </a:ext>
          </a:extLst>
        </xdr:cNvPr>
        <xdr:cNvSpPr txBox="1"/>
      </xdr:nvSpPr>
      <xdr:spPr>
        <a:xfrm>
          <a:off x="2143703" y="4424510"/>
          <a:ext cx="13758614" cy="2801790"/>
        </a:xfrm>
        <a:prstGeom prst="rect">
          <a:avLst/>
        </a:prstGeom>
        <a:solidFill>
          <a:srgbClr val="6472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400" b="0">
              <a:solidFill>
                <a:schemeClr val="bg1"/>
              </a:solidFill>
              <a:latin typeface="Arial" panose="020B0604020202020204" pitchFamily="34" charset="0"/>
              <a:cs typeface="Arial" panose="020B0604020202020204" pitchFamily="34" charset="0"/>
            </a:rPr>
            <a:t>The</a:t>
          </a:r>
          <a:r>
            <a:rPr lang="en-GB" sz="1400" b="0" baseline="0">
              <a:solidFill>
                <a:schemeClr val="bg1"/>
              </a:solidFill>
              <a:latin typeface="Arial" panose="020B0604020202020204" pitchFamily="34" charset="0"/>
              <a:cs typeface="Arial" panose="020B0604020202020204" pitchFamily="34" charset="0"/>
            </a:rPr>
            <a:t> implementation cost calculator consists of 2 parts:</a:t>
          </a:r>
        </a:p>
        <a:p>
          <a:pPr marL="457200" marR="0" lvl="1"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bg1"/>
              </a:solidFill>
              <a:latin typeface="Arial" panose="020B0604020202020204" pitchFamily="34" charset="0"/>
              <a:cs typeface="Arial" panose="020B0604020202020204" pitchFamily="34" charset="0"/>
            </a:rPr>
            <a:t>- the cost of infrastructure resources, trust service fees, additional license costs;</a:t>
          </a:r>
        </a:p>
        <a:p>
          <a:pPr marL="457200" marR="0" lvl="1"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bg1"/>
              </a:solidFill>
              <a:latin typeface="Arial" panose="020B0604020202020204" pitchFamily="34" charset="0"/>
              <a:cs typeface="Arial" panose="020B0604020202020204" pitchFamily="34" charset="0"/>
            </a:rPr>
            <a:t>- the work breakdown structure of an X-Road implementation project.</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baseline="0">
            <a:solidFill>
              <a:schemeClr val="bg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bg1"/>
              </a:solidFill>
              <a:latin typeface="Arial" panose="020B0604020202020204" pitchFamily="34" charset="0"/>
              <a:cs typeface="Arial" panose="020B0604020202020204" pitchFamily="34" charset="0"/>
            </a:rPr>
            <a:t>The maintenance cost calculator is based on the cost of infrastructure resources and the cost of human resources needed for operations.</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baseline="0">
            <a:solidFill>
              <a:schemeClr val="bg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bg1"/>
              </a:solidFill>
              <a:latin typeface="Arial" panose="020B0604020202020204" pitchFamily="34" charset="0"/>
              <a:cs typeface="Arial" panose="020B0604020202020204" pitchFamily="34" charset="0"/>
            </a:rPr>
            <a:t>The values have been pre-filled with illustrative defaults to aid the user in filling the actual parameters. The user should always configure the values to fit the specifics of their organization and ecosystem.</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baseline="0">
            <a:solidFill>
              <a:schemeClr val="bg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bg1"/>
              </a:solidFill>
              <a:latin typeface="Arial" panose="020B0604020202020204" pitchFamily="34" charset="0"/>
              <a:cs typeface="Arial" panose="020B0604020202020204" pitchFamily="34" charset="0"/>
            </a:rPr>
            <a:t>The default value of the Average daily FTE rate is an example that does not illustrate the actual rate of any vendor.</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baseline="0">
            <a:solidFill>
              <a:schemeClr val="bg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bg1"/>
              </a:solidFill>
              <a:latin typeface="Arial" panose="020B0604020202020204" pitchFamily="34" charset="0"/>
              <a:cs typeface="Arial" panose="020B0604020202020204" pitchFamily="34" charset="0"/>
            </a:rPr>
            <a:t>This cost calculator focuses on the specifics of implementing X-Road and activities such as changing the regulation of data exchange policies or high-level stakeholder management are not in the scope.</a:t>
          </a:r>
          <a:endParaRPr lang="en-GB" sz="1400" b="0" baseline="0">
            <a:solidFill>
              <a:schemeClr val="bg1"/>
            </a:solidFill>
            <a:latin typeface="Calibri" panose="020F0502020204030204" pitchFamily="34" charset="0"/>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400" b="0">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480003</xdr:colOff>
      <xdr:row>34</xdr:row>
      <xdr:rowOff>106002</xdr:rowOff>
    </xdr:from>
    <xdr:to>
      <xdr:col>19</xdr:col>
      <xdr:colOff>167017</xdr:colOff>
      <xdr:row>39</xdr:row>
      <xdr:rowOff>0</xdr:rowOff>
    </xdr:to>
    <xdr:sp macro="" textlink="">
      <xdr:nvSpPr>
        <xdr:cNvPr id="59" name="TextBox 58">
          <a:extLst>
            <a:ext uri="{FF2B5EF4-FFF2-40B4-BE49-F238E27FC236}">
              <a16:creationId xmlns:a16="http://schemas.microsoft.com/office/drawing/2014/main" id="{E07C9C19-512C-424B-891A-37B40ACC6073}"/>
            </a:ext>
          </a:extLst>
        </xdr:cNvPr>
        <xdr:cNvSpPr txBox="1"/>
      </xdr:nvSpPr>
      <xdr:spPr>
        <a:xfrm>
          <a:off x="2144877" y="7790036"/>
          <a:ext cx="13689031" cy="907863"/>
        </a:xfrm>
        <a:prstGeom prst="rect">
          <a:avLst/>
        </a:prstGeom>
        <a:solidFill>
          <a:srgbClr val="6472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bg1"/>
              </a:solidFill>
              <a:latin typeface="Arial" panose="020B0604020202020204" pitchFamily="34" charset="0"/>
              <a:cs typeface="Arial" panose="020B0604020202020204" pitchFamily="34" charset="0"/>
            </a:rPr>
            <a:t>This calculator is intended for CTOs, project managers, architects or anyone wishing to estimate the necessary activities and cost of setting up an X-Road ecosystem in their country, municipality or enterprise. For more detailed configuration of the values, some technical understanding of the X-Road architecture and estimating infrastructure costs is required.</a:t>
          </a:r>
        </a:p>
      </xdr:txBody>
    </xdr:sp>
    <xdr:clientData/>
  </xdr:twoCellAnchor>
  <xdr:twoCellAnchor>
    <xdr:from>
      <xdr:col>2</xdr:col>
      <xdr:colOff>480003</xdr:colOff>
      <xdr:row>64</xdr:row>
      <xdr:rowOff>223213</xdr:rowOff>
    </xdr:from>
    <xdr:to>
      <xdr:col>19</xdr:col>
      <xdr:colOff>167017</xdr:colOff>
      <xdr:row>78</xdr:row>
      <xdr:rowOff>64655</xdr:rowOff>
    </xdr:to>
    <xdr:sp macro="" textlink="">
      <xdr:nvSpPr>
        <xdr:cNvPr id="60" name="TextBox 59">
          <a:extLst>
            <a:ext uri="{FF2B5EF4-FFF2-40B4-BE49-F238E27FC236}">
              <a16:creationId xmlns:a16="http://schemas.microsoft.com/office/drawing/2014/main" id="{F4B3EE1D-2237-BD4B-A106-B68D4028DB05}"/>
            </a:ext>
          </a:extLst>
        </xdr:cNvPr>
        <xdr:cNvSpPr txBox="1"/>
      </xdr:nvSpPr>
      <xdr:spPr>
        <a:xfrm>
          <a:off x="2156403" y="14108546"/>
          <a:ext cx="13809414" cy="2770909"/>
        </a:xfrm>
        <a:prstGeom prst="rect">
          <a:avLst/>
        </a:prstGeom>
        <a:solidFill>
          <a:srgbClr val="6472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bg1"/>
              </a:solidFill>
              <a:latin typeface="Arial" panose="020B0604020202020204" pitchFamily="34" charset="0"/>
              <a:cs typeface="Arial" panose="020B0604020202020204" pitchFamily="34" charset="0"/>
            </a:rPr>
            <a:t>The default values in the infrastructure resources and the activities in the work breakdown structure are based on a reference architecture. This includes:</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baseline="0">
            <a:solidFill>
              <a:schemeClr val="bg1"/>
            </a:solidFill>
            <a:latin typeface="Arial" panose="020B0604020202020204" pitchFamily="34" charset="0"/>
            <a:cs typeface="Arial" panose="020B0604020202020204" pitchFamily="34" charset="0"/>
          </a:endParaRPr>
        </a:p>
        <a:p>
          <a:pPr marL="285750" marR="0" lvl="0"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solidFill>
                <a:schemeClr val="bg1"/>
              </a:solidFill>
              <a:latin typeface="Arial" panose="020B0604020202020204" pitchFamily="34" charset="0"/>
              <a:cs typeface="Arial" panose="020B0604020202020204" pitchFamily="34" charset="0"/>
            </a:rPr>
            <a:t>3 instances of X-Road:</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solidFill>
                <a:schemeClr val="bg1"/>
              </a:solidFill>
              <a:latin typeface="Arial" panose="020B0604020202020204" pitchFamily="34" charset="0"/>
              <a:cs typeface="Arial" panose="020B0604020202020204" pitchFamily="34" charset="0"/>
            </a:rPr>
            <a:t>a development instance (for trying out X-Road and developing services)</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solidFill>
                <a:schemeClr val="bg1"/>
              </a:solidFill>
              <a:latin typeface="Arial" panose="020B0604020202020204" pitchFamily="34" charset="0"/>
              <a:cs typeface="Arial" panose="020B0604020202020204" pitchFamily="34" charset="0"/>
            </a:rPr>
            <a:t>a test instance (for testing integrations)</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solidFill>
                <a:schemeClr val="bg1"/>
              </a:solidFill>
              <a:latin typeface="Arial" panose="020B0604020202020204" pitchFamily="34" charset="0"/>
              <a:cs typeface="Arial" panose="020B0604020202020204" pitchFamily="34" charset="0"/>
            </a:rPr>
            <a:t>a production instance (for production data exchange).</a:t>
          </a:r>
        </a:p>
        <a:p>
          <a:pPr marL="285750" marR="0" lvl="0"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solidFill>
                <a:schemeClr val="bg1"/>
              </a:solidFill>
              <a:latin typeface="Arial" panose="020B0604020202020204" pitchFamily="34" charset="0"/>
              <a:cs typeface="Arial" panose="020B0604020202020204" pitchFamily="34" charset="0"/>
            </a:rPr>
            <a:t>Each instance consists of</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solidFill>
                <a:schemeClr val="bg1"/>
              </a:solidFill>
              <a:latin typeface="Arial" panose="020B0604020202020204" pitchFamily="34" charset="0"/>
              <a:cs typeface="Arial" panose="020B0604020202020204" pitchFamily="34" charset="0"/>
            </a:rPr>
            <a:t>3 X-Road Central Servers</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solidFill>
                <a:schemeClr val="bg1"/>
              </a:solidFill>
              <a:latin typeface="Arial" panose="020B0604020202020204" pitchFamily="34" charset="0"/>
              <a:cs typeface="Arial" panose="020B0604020202020204" pitchFamily="34" charset="0"/>
            </a:rPr>
            <a:t>3 X-Road Management Security Servers.</a:t>
          </a:r>
        </a:p>
        <a:p>
          <a:pPr marL="285750" marR="0" lvl="0"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solidFill>
                <a:schemeClr val="bg1"/>
              </a:solidFill>
              <a:latin typeface="Arial" panose="020B0604020202020204" pitchFamily="34" charset="0"/>
              <a:cs typeface="Arial" panose="020B0604020202020204" pitchFamily="34" charset="0"/>
            </a:rPr>
            <a:t>It is assumed that trust services are offered by a third party trust service provider.</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baseline="0">
            <a:solidFill>
              <a:schemeClr val="bg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bg1"/>
              </a:solidFill>
              <a:latin typeface="Arial" panose="020B0604020202020204" pitchFamily="34" charset="0"/>
              <a:cs typeface="Arial" panose="020B0604020202020204" pitchFamily="34" charset="0"/>
            </a:rPr>
            <a:t>These defaults are inspired by existing X-Road implementations, but the X-Road Operator can design a different deployment architecture. For instance they could choose to have only two instances. Or they could choose to provide the necessary trust services (CA, OCSP, TSA) themselves.</a:t>
          </a:r>
        </a:p>
      </xdr:txBody>
    </xdr:sp>
    <xdr:clientData/>
  </xdr:twoCellAnchor>
  <xdr:twoCellAnchor>
    <xdr:from>
      <xdr:col>7</xdr:col>
      <xdr:colOff>405547</xdr:colOff>
      <xdr:row>90</xdr:row>
      <xdr:rowOff>181428</xdr:rowOff>
    </xdr:from>
    <xdr:to>
      <xdr:col>8</xdr:col>
      <xdr:colOff>562190</xdr:colOff>
      <xdr:row>93</xdr:row>
      <xdr:rowOff>57741</xdr:rowOff>
    </xdr:to>
    <xdr:sp macro="" textlink="">
      <xdr:nvSpPr>
        <xdr:cNvPr id="64" name="Right Arrow 63">
          <a:extLst>
            <a:ext uri="{FF2B5EF4-FFF2-40B4-BE49-F238E27FC236}">
              <a16:creationId xmlns:a16="http://schemas.microsoft.com/office/drawing/2014/main" id="{32FE99E9-9F11-1744-BD8A-8F7013AFADD2}"/>
            </a:ext>
          </a:extLst>
        </xdr:cNvPr>
        <xdr:cNvSpPr/>
      </xdr:nvSpPr>
      <xdr:spPr>
        <a:xfrm>
          <a:off x="6211261" y="19434201"/>
          <a:ext cx="978408" cy="484632"/>
        </a:xfrm>
        <a:prstGeom prst="rightArrow">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408987</xdr:colOff>
      <xdr:row>90</xdr:row>
      <xdr:rowOff>181428</xdr:rowOff>
    </xdr:from>
    <xdr:to>
      <xdr:col>13</xdr:col>
      <xdr:colOff>565630</xdr:colOff>
      <xdr:row>93</xdr:row>
      <xdr:rowOff>57741</xdr:rowOff>
    </xdr:to>
    <xdr:sp macro="" textlink="">
      <xdr:nvSpPr>
        <xdr:cNvPr id="65" name="Right Arrow 64">
          <a:extLst>
            <a:ext uri="{FF2B5EF4-FFF2-40B4-BE49-F238E27FC236}">
              <a16:creationId xmlns:a16="http://schemas.microsoft.com/office/drawing/2014/main" id="{AD8D8A85-FEC4-B948-A02D-8C8B3DFCE9E6}"/>
            </a:ext>
          </a:extLst>
        </xdr:cNvPr>
        <xdr:cNvSpPr/>
      </xdr:nvSpPr>
      <xdr:spPr>
        <a:xfrm>
          <a:off x="10323525" y="19434201"/>
          <a:ext cx="978408" cy="484632"/>
        </a:xfrm>
        <a:prstGeom prst="rightArrow">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xdr:col>
      <xdr:colOff>617045</xdr:colOff>
      <xdr:row>99</xdr:row>
      <xdr:rowOff>0</xdr:rowOff>
    </xdr:from>
    <xdr:to>
      <xdr:col>14</xdr:col>
      <xdr:colOff>351806</xdr:colOff>
      <xdr:row>114</xdr:row>
      <xdr:rowOff>87886</xdr:rowOff>
    </xdr:to>
    <xdr:pic>
      <xdr:nvPicPr>
        <xdr:cNvPr id="67" name="Picture 66">
          <a:extLst>
            <a:ext uri="{FF2B5EF4-FFF2-40B4-BE49-F238E27FC236}">
              <a16:creationId xmlns:a16="http://schemas.microsoft.com/office/drawing/2014/main" id="{BB053A46-C750-3042-B821-F848658C3C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09459" y="21239655"/>
          <a:ext cx="6345622" cy="3153403"/>
        </a:xfrm>
        <a:prstGeom prst="rect">
          <a:avLst/>
        </a:prstGeom>
      </xdr:spPr>
    </xdr:pic>
    <xdr:clientData/>
  </xdr:twoCellAnchor>
  <xdr:twoCellAnchor>
    <xdr:from>
      <xdr:col>7</xdr:col>
      <xdr:colOff>405547</xdr:colOff>
      <xdr:row>125</xdr:row>
      <xdr:rowOff>181428</xdr:rowOff>
    </xdr:from>
    <xdr:to>
      <xdr:col>8</xdr:col>
      <xdr:colOff>562190</xdr:colOff>
      <xdr:row>128</xdr:row>
      <xdr:rowOff>57741</xdr:rowOff>
    </xdr:to>
    <xdr:sp macro="" textlink="">
      <xdr:nvSpPr>
        <xdr:cNvPr id="68" name="Right Arrow 67">
          <a:extLst>
            <a:ext uri="{FF2B5EF4-FFF2-40B4-BE49-F238E27FC236}">
              <a16:creationId xmlns:a16="http://schemas.microsoft.com/office/drawing/2014/main" id="{EB1929AF-FBC3-2E48-ACCF-CBDB102EE11B}"/>
            </a:ext>
          </a:extLst>
        </xdr:cNvPr>
        <xdr:cNvSpPr/>
      </xdr:nvSpPr>
      <xdr:spPr>
        <a:xfrm>
          <a:off x="6211261" y="19434201"/>
          <a:ext cx="978408" cy="484632"/>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xdr:col>
      <xdr:colOff>650610</xdr:colOff>
      <xdr:row>133</xdr:row>
      <xdr:rowOff>126068</xdr:rowOff>
    </xdr:from>
    <xdr:to>
      <xdr:col>14</xdr:col>
      <xdr:colOff>383103</xdr:colOff>
      <xdr:row>154</xdr:row>
      <xdr:rowOff>170090</xdr:rowOff>
    </xdr:to>
    <xdr:pic>
      <xdr:nvPicPr>
        <xdr:cNvPr id="70" name="Picture 69">
          <a:extLst>
            <a:ext uri="{FF2B5EF4-FFF2-40B4-BE49-F238E27FC236}">
              <a16:creationId xmlns:a16="http://schemas.microsoft.com/office/drawing/2014/main" id="{94BD0275-3A9B-6045-AAEB-0E11636B594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651235" y="28360889"/>
          <a:ext cx="6367336" cy="4330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436019</xdr:colOff>
      <xdr:row>1</xdr:row>
      <xdr:rowOff>149427</xdr:rowOff>
    </xdr:to>
    <xdr:pic>
      <xdr:nvPicPr>
        <xdr:cNvPr id="3" name="Picture 2">
          <a:extLst>
            <a:ext uri="{FF2B5EF4-FFF2-40B4-BE49-F238E27FC236}">
              <a16:creationId xmlns:a16="http://schemas.microsoft.com/office/drawing/2014/main" id="{2B264B53-65D9-5143-B0C6-63E99DB0D9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62475" cy="5336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436019</xdr:colOff>
      <xdr:row>1</xdr:row>
      <xdr:rowOff>162127</xdr:rowOff>
    </xdr:to>
    <xdr:pic>
      <xdr:nvPicPr>
        <xdr:cNvPr id="2" name="Picture 1">
          <a:extLst>
            <a:ext uri="{FF2B5EF4-FFF2-40B4-BE49-F238E27FC236}">
              <a16:creationId xmlns:a16="http://schemas.microsoft.com/office/drawing/2014/main" id="{3989680D-05E3-6D4C-9F11-98CAAF316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59919" cy="530427"/>
        </a:xfrm>
        <a:prstGeom prst="rect">
          <a:avLst/>
        </a:prstGeom>
      </xdr:spPr>
    </xdr:pic>
    <xdr:clientData/>
  </xdr:twoCellAnchor>
  <xdr:twoCellAnchor>
    <xdr:from>
      <xdr:col>5</xdr:col>
      <xdr:colOff>11042</xdr:colOff>
      <xdr:row>3</xdr:row>
      <xdr:rowOff>196802</xdr:rowOff>
    </xdr:from>
    <xdr:to>
      <xdr:col>21</xdr:col>
      <xdr:colOff>38100</xdr:colOff>
      <xdr:row>46</xdr:row>
      <xdr:rowOff>205252</xdr:rowOff>
    </xdr:to>
    <xdr:graphicFrame macro="">
      <xdr:nvGraphicFramePr>
        <xdr:cNvPr id="3" name="Chart 2">
          <a:extLst>
            <a:ext uri="{FF2B5EF4-FFF2-40B4-BE49-F238E27FC236}">
              <a16:creationId xmlns:a16="http://schemas.microsoft.com/office/drawing/2014/main" id="{4639F9D4-DBBF-4143-9160-A847744743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436019</xdr:colOff>
      <xdr:row>1</xdr:row>
      <xdr:rowOff>162127</xdr:rowOff>
    </xdr:to>
    <xdr:pic>
      <xdr:nvPicPr>
        <xdr:cNvPr id="2" name="Picture 1">
          <a:extLst>
            <a:ext uri="{FF2B5EF4-FFF2-40B4-BE49-F238E27FC236}">
              <a16:creationId xmlns:a16="http://schemas.microsoft.com/office/drawing/2014/main" id="{DDA6AE0E-D01D-3D40-BC4E-6FF22E6CF2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59919" cy="5304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334419</xdr:colOff>
      <xdr:row>1</xdr:row>
      <xdr:rowOff>162127</xdr:rowOff>
    </xdr:to>
    <xdr:pic>
      <xdr:nvPicPr>
        <xdr:cNvPr id="2" name="Picture 1">
          <a:extLst>
            <a:ext uri="{FF2B5EF4-FFF2-40B4-BE49-F238E27FC236}">
              <a16:creationId xmlns:a16="http://schemas.microsoft.com/office/drawing/2014/main" id="{82A7138C-6BF0-CA4D-AA2C-D6CD801197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59919" cy="530427"/>
        </a:xfrm>
        <a:prstGeom prst="rect">
          <a:avLst/>
        </a:prstGeom>
      </xdr:spPr>
    </xdr:pic>
    <xdr:clientData/>
  </xdr:twoCellAnchor>
  <xdr:oneCellAnchor>
    <xdr:from>
      <xdr:col>9</xdr:col>
      <xdr:colOff>266700</xdr:colOff>
      <xdr:row>2</xdr:row>
      <xdr:rowOff>0</xdr:rowOff>
    </xdr:from>
    <xdr:ext cx="1533525" cy="232628"/>
    <xdr:sp macro="" textlink="">
      <xdr:nvSpPr>
        <xdr:cNvPr id="4" name="Rectangle 3">
          <a:extLst>
            <a:ext uri="{FF2B5EF4-FFF2-40B4-BE49-F238E27FC236}">
              <a16:creationId xmlns:a16="http://schemas.microsoft.com/office/drawing/2014/main" id="{FDA0B271-5F53-D14C-B108-A36842C072F0}"/>
            </a:ext>
          </a:extLst>
        </xdr:cNvPr>
        <xdr:cNvSpPr/>
      </xdr:nvSpPr>
      <xdr:spPr>
        <a:xfrm>
          <a:off x="7734300" y="4824075"/>
          <a:ext cx="1533525" cy="232628"/>
        </a:xfrm>
        <a:prstGeom prst="rect">
          <a:avLst/>
        </a:prstGeom>
      </xdr:spPr>
      <xdr:txBody>
        <a:bodyPr wrap="square"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900" b="1"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2</xdr:col>
      <xdr:colOff>0</xdr:colOff>
      <xdr:row>8</xdr:row>
      <xdr:rowOff>0</xdr:rowOff>
    </xdr:from>
    <xdr:to>
      <xdr:col>18</xdr:col>
      <xdr:colOff>508779</xdr:colOff>
      <xdr:row>62</xdr:row>
      <xdr:rowOff>202300</xdr:rowOff>
    </xdr:to>
    <xdr:sp macro="" textlink="">
      <xdr:nvSpPr>
        <xdr:cNvPr id="14" name="TextBox 13">
          <a:extLst>
            <a:ext uri="{FF2B5EF4-FFF2-40B4-BE49-F238E27FC236}">
              <a16:creationId xmlns:a16="http://schemas.microsoft.com/office/drawing/2014/main" id="{4C0714AB-5EC2-4C4B-AAB3-78CFE48061B6}"/>
            </a:ext>
          </a:extLst>
        </xdr:cNvPr>
        <xdr:cNvSpPr txBox="1"/>
      </xdr:nvSpPr>
      <xdr:spPr>
        <a:xfrm>
          <a:off x="1663363" y="2124159"/>
          <a:ext cx="13669575" cy="11216460"/>
        </a:xfrm>
        <a:prstGeom prst="rect">
          <a:avLst/>
        </a:prstGeom>
        <a:solidFill>
          <a:srgbClr val="6472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600" b="1" i="0">
              <a:solidFill>
                <a:schemeClr val="bg1"/>
              </a:solidFill>
              <a:effectLst/>
              <a:latin typeface="Arial" panose="020B0604020202020204" pitchFamily="34" charset="0"/>
              <a:ea typeface="+mn-ea"/>
              <a:cs typeface="Arial" panose="020B0604020202020204" pitchFamily="34" charset="0"/>
            </a:rPr>
            <a:t>Trust</a:t>
          </a:r>
          <a:r>
            <a:rPr lang="en-GB" sz="1600" b="1" i="0" baseline="0">
              <a:solidFill>
                <a:schemeClr val="bg1"/>
              </a:solidFill>
              <a:effectLst/>
              <a:latin typeface="Arial" panose="020B0604020202020204" pitchFamily="34" charset="0"/>
              <a:ea typeface="+mn-ea"/>
              <a:cs typeface="Arial" panose="020B0604020202020204" pitchFamily="34" charset="0"/>
            </a:rPr>
            <a:t> Service Providers on X-Road</a:t>
          </a:r>
          <a:endParaRPr lang="en-GB" sz="1600" b="1" i="0">
            <a:solidFill>
              <a:schemeClr val="bg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600" b="0" i="0">
            <a:solidFill>
              <a:schemeClr val="bg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b="0" i="0">
              <a:solidFill>
                <a:schemeClr val="bg1"/>
              </a:solidFill>
              <a:effectLst/>
              <a:latin typeface="Arial" panose="020B0604020202020204" pitchFamily="34" charset="0"/>
              <a:ea typeface="+mn-ea"/>
              <a:cs typeface="Arial" panose="020B0604020202020204" pitchFamily="34" charset="0"/>
            </a:rPr>
            <a:t>A functioning X-Road ecosystem requires two types of trust services: 1) time-stamping authority (TSA) and 2) certification authority (CA). Trust Service Providers are organizations providing these services. Trust Service Providers may be commercial third parties, or the services can be provided and maintained by the X-Road Operator too.</a:t>
          </a:r>
        </a:p>
        <a:p>
          <a:pPr marL="0" marR="0" lvl="0" indent="0" defTabSz="914400" eaLnBrk="1" fontAlgn="auto" latinLnBrk="0" hangingPunct="1">
            <a:lnSpc>
              <a:spcPct val="100000"/>
            </a:lnSpc>
            <a:spcBef>
              <a:spcPts val="0"/>
            </a:spcBef>
            <a:spcAft>
              <a:spcPts val="0"/>
            </a:spcAft>
            <a:buClrTx/>
            <a:buSzTx/>
            <a:buFontTx/>
            <a:buNone/>
            <a:tabLst/>
            <a:defRPr/>
          </a:pPr>
          <a:endParaRPr lang="en-GB" sz="2000" b="0" i="0">
            <a:solidFill>
              <a:schemeClr val="bg1"/>
            </a:solidFill>
            <a:effectLst/>
            <a:latin typeface="Arial" panose="020B0604020202020204" pitchFamily="34" charset="0"/>
            <a:ea typeface="+mn-ea"/>
            <a:cs typeface="Arial" panose="020B0604020202020204" pitchFamily="34" charset="0"/>
          </a:endParaRPr>
        </a:p>
        <a:p>
          <a:r>
            <a:rPr lang="en-GB" sz="1600" b="1" i="0" cap="all">
              <a:solidFill>
                <a:schemeClr val="bg1"/>
              </a:solidFill>
              <a:effectLst/>
              <a:latin typeface="Arial" panose="020B0604020202020204" pitchFamily="34" charset="0"/>
              <a:ea typeface="+mn-ea"/>
              <a:cs typeface="Arial" panose="020B0604020202020204" pitchFamily="34" charset="0"/>
            </a:rPr>
            <a:t>TIME-STAMPING AUTHORITY (TSA)</a:t>
          </a:r>
        </a:p>
        <a:p>
          <a:endParaRPr lang="en-GB" sz="1600" b="1" i="0" cap="all">
            <a:solidFill>
              <a:schemeClr val="bg1"/>
            </a:solidFill>
            <a:effectLst/>
            <a:latin typeface="Arial" panose="020B0604020202020204" pitchFamily="34" charset="0"/>
            <a:ea typeface="+mn-ea"/>
            <a:cs typeface="Arial" panose="020B0604020202020204" pitchFamily="34" charset="0"/>
          </a:endParaRPr>
        </a:p>
        <a:p>
          <a:r>
            <a:rPr lang="en-GB" sz="1600" b="0" i="0">
              <a:solidFill>
                <a:schemeClr val="bg1"/>
              </a:solidFill>
              <a:effectLst/>
              <a:latin typeface="Arial" panose="020B0604020202020204" pitchFamily="34" charset="0"/>
              <a:ea typeface="+mn-ea"/>
              <a:cs typeface="Arial" panose="020B0604020202020204" pitchFamily="34" charset="0"/>
            </a:rPr>
            <a:t>All the messages sent via X-Road are time-stamped and logged by the Security Server. The purpose of the time-stamping is to certify the existence of data items at a certain point in time. The TSA provides a time-stamping service that the Security Server uses for time-stamping all the incoming/outgoing requests/responses. Only trusted TSAs that are defined in the Central Server can be used.</a:t>
          </a:r>
        </a:p>
        <a:p>
          <a:r>
            <a:rPr lang="en-GB" sz="1600" b="0" i="0">
              <a:solidFill>
                <a:schemeClr val="bg1"/>
              </a:solidFill>
              <a:effectLst/>
              <a:latin typeface="Arial" panose="020B0604020202020204" pitchFamily="34" charset="0"/>
              <a:ea typeface="+mn-ea"/>
              <a:cs typeface="Arial" panose="020B0604020202020204" pitchFamily="34" charset="0"/>
            </a:rPr>
            <a:t>The time-stamping authority must implement the time-stamping protocol supported by X-Road. X-Road uses batch time-stamping, which reduces the load of the time-stamping service. The load does not depend on the number of messages exchanged over the X-Road. Instead, it depends on the number of Security Servers in the system.</a:t>
          </a:r>
        </a:p>
        <a:p>
          <a:endParaRPr lang="en-GB" sz="1600" b="0" i="0">
            <a:solidFill>
              <a:schemeClr val="bg1"/>
            </a:solidFill>
            <a:effectLst/>
            <a:latin typeface="Arial" panose="020B0604020202020204" pitchFamily="34" charset="0"/>
            <a:ea typeface="+mn-ea"/>
            <a:cs typeface="Arial" panose="020B0604020202020204" pitchFamily="34" charset="0"/>
          </a:endParaRPr>
        </a:p>
        <a:p>
          <a:r>
            <a:rPr lang="en-GB" sz="1600" b="1" i="0" cap="all">
              <a:solidFill>
                <a:schemeClr val="bg1"/>
              </a:solidFill>
              <a:effectLst/>
              <a:latin typeface="Arial" panose="020B0604020202020204" pitchFamily="34" charset="0"/>
              <a:ea typeface="+mn-ea"/>
              <a:cs typeface="Arial" panose="020B0604020202020204" pitchFamily="34" charset="0"/>
            </a:rPr>
            <a:t>CERTIFICATION AUTHORITY (CA)</a:t>
          </a:r>
        </a:p>
        <a:p>
          <a:endParaRPr lang="en-GB" sz="1600" b="1" i="0" cap="all">
            <a:solidFill>
              <a:schemeClr val="bg1"/>
            </a:solidFill>
            <a:effectLst/>
            <a:latin typeface="Arial" panose="020B0604020202020204" pitchFamily="34" charset="0"/>
            <a:ea typeface="+mn-ea"/>
            <a:cs typeface="Arial" panose="020B0604020202020204" pitchFamily="34" charset="0"/>
          </a:endParaRPr>
        </a:p>
        <a:p>
          <a:r>
            <a:rPr lang="en-GB" sz="1600" b="0" i="0">
              <a:solidFill>
                <a:schemeClr val="bg1"/>
              </a:solidFill>
              <a:effectLst/>
              <a:latin typeface="Arial" panose="020B0604020202020204" pitchFamily="34" charset="0"/>
              <a:ea typeface="+mn-ea"/>
              <a:cs typeface="Arial" panose="020B0604020202020204" pitchFamily="34" charset="0"/>
            </a:rPr>
            <a:t>The certification authority (CA) issues certificates to Security Servers (authentication certificates) and X-Road member organizations (signing certificates). Authentication certificates are used for securing the connection between two Security Servers. Signing certificates are used for digitally signing the messages sent by X-Road members. Only certificates issued by trusted certification authorities that are defined in the Central Server can be used. </a:t>
          </a:r>
        </a:p>
        <a:p>
          <a:r>
            <a:rPr lang="en-GB" sz="1600" b="0" i="0">
              <a:solidFill>
                <a:schemeClr val="bg1"/>
              </a:solidFill>
              <a:effectLst/>
              <a:latin typeface="Arial" panose="020B0604020202020204" pitchFamily="34" charset="0"/>
              <a:ea typeface="+mn-ea"/>
              <a:cs typeface="Arial" panose="020B0604020202020204" pitchFamily="34" charset="0"/>
            </a:rPr>
            <a:t>The Security Server checks the validity of the signing and authentication certificates via the Online Certificate Status Protocol (OCSP). Each Security Server is responsible for querying the validity information of its certificates and then sharing the information with other Security Servers as a part of the message exchange process. Only Security Servers with valid signing and authentication certificates can exchange messages with other Security Servers.</a:t>
          </a:r>
        </a:p>
        <a:p>
          <a:endParaRPr lang="en-GB" sz="1600" b="0"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endParaRPr lang="en-GB" sz="1600" b="1" i="0">
            <a:solidFill>
              <a:schemeClr val="bg1"/>
            </a:solidFill>
            <a:effectLst/>
            <a:latin typeface="Arial" panose="020B0604020202020204" pitchFamily="34" charset="0"/>
            <a:ea typeface="+mn-ea"/>
            <a:cs typeface="Arial" panose="020B0604020202020204" pitchFamily="34" charset="0"/>
          </a:endParaRPr>
        </a:p>
        <a:p>
          <a:r>
            <a:rPr lang="en-GB" sz="1600" b="1" i="0">
              <a:solidFill>
                <a:schemeClr val="bg1"/>
              </a:solidFill>
              <a:effectLst/>
              <a:latin typeface="Arial" panose="020B0604020202020204" pitchFamily="34" charset="0"/>
              <a:ea typeface="+mn-ea"/>
              <a:cs typeface="Arial" panose="020B0604020202020204" pitchFamily="34" charset="0"/>
            </a:rPr>
            <a:t>TRUST SERVICE</a:t>
          </a:r>
          <a:r>
            <a:rPr lang="en-GB" sz="1600" b="1" i="0" baseline="0">
              <a:solidFill>
                <a:schemeClr val="bg1"/>
              </a:solidFill>
              <a:effectLst/>
              <a:latin typeface="Arial" panose="020B0604020202020204" pitchFamily="34" charset="0"/>
              <a:ea typeface="+mn-ea"/>
              <a:cs typeface="Arial" panose="020B0604020202020204" pitchFamily="34" charset="0"/>
            </a:rPr>
            <a:t> QUERY INTERVALS</a:t>
          </a:r>
        </a:p>
        <a:p>
          <a:endParaRPr lang="en-GB" sz="1600" b="0" i="0" baseline="0">
            <a:solidFill>
              <a:schemeClr val="bg1"/>
            </a:solidFill>
            <a:effectLst/>
            <a:latin typeface="Arial" panose="020B0604020202020204" pitchFamily="34" charset="0"/>
            <a:ea typeface="+mn-ea"/>
            <a:cs typeface="Arial" panose="020B0604020202020204" pitchFamily="34" charset="0"/>
          </a:endParaRPr>
        </a:p>
        <a:p>
          <a:r>
            <a:rPr lang="en-GB" sz="1600" b="0" i="0" baseline="0">
              <a:solidFill>
                <a:schemeClr val="bg1"/>
              </a:solidFill>
              <a:effectLst/>
              <a:latin typeface="Arial" panose="020B0604020202020204" pitchFamily="34" charset="0"/>
              <a:ea typeface="+mn-ea"/>
              <a:cs typeface="Arial" panose="020B0604020202020204" pitchFamily="34" charset="0"/>
            </a:rPr>
            <a:t>The X-Road operator can configure the query intervals for OCSP and time-stamping requests. This can be useful for cost optimization for both the Operator and Members of the ecosystem, when a paid third party trust service provider is used. For instance, Estonia has chosen to increase the intervals for this reason.</a:t>
          </a:r>
        </a:p>
        <a:p>
          <a:endParaRPr lang="en-GB" sz="1600" b="0" i="0" baseline="0">
            <a:solidFill>
              <a:schemeClr val="bg1"/>
            </a:solidFill>
            <a:effectLst/>
            <a:latin typeface="Arial" panose="020B0604020202020204" pitchFamily="34" charset="0"/>
            <a:ea typeface="+mn-ea"/>
            <a:cs typeface="Arial" panose="020B0604020202020204" pitchFamily="34" charset="0"/>
          </a:endParaRPr>
        </a:p>
        <a:p>
          <a:r>
            <a:rPr lang="en-GB" sz="1600" b="0" i="0" baseline="0">
              <a:solidFill>
                <a:schemeClr val="bg1"/>
              </a:solidFill>
              <a:effectLst/>
              <a:latin typeface="Arial" panose="020B0604020202020204" pitchFamily="34" charset="0"/>
              <a:ea typeface="+mn-ea"/>
              <a:cs typeface="Arial" panose="020B0604020202020204" pitchFamily="34" charset="0"/>
            </a:rPr>
            <a:t>More information about these systems parameters can be found on a blog post on the NIIS website.</a:t>
          </a:r>
          <a:endParaRPr lang="en-GB" sz="1600" b="0" i="0">
            <a:solidFill>
              <a:schemeClr val="bg1"/>
            </a:solidFill>
            <a:effectLst/>
            <a:latin typeface="Arial" panose="020B0604020202020204" pitchFamily="34" charset="0"/>
            <a:ea typeface="+mn-ea"/>
            <a:cs typeface="Arial" panose="020B0604020202020204" pitchFamily="34" charset="0"/>
          </a:endParaRPr>
        </a:p>
        <a:p>
          <a:endParaRPr lang="en-GB" sz="1600" b="0" i="0">
            <a:solidFill>
              <a:schemeClr val="bg1"/>
            </a:solidFill>
            <a:effectLst/>
            <a:latin typeface="Arial" panose="020B0604020202020204" pitchFamily="34" charset="0"/>
            <a:ea typeface="+mn-ea"/>
            <a:cs typeface="Arial" panose="020B0604020202020204" pitchFamily="34" charset="0"/>
          </a:endParaRPr>
        </a:p>
        <a:p>
          <a:endParaRPr lang="en-GB" sz="1600" b="0" i="0">
            <a:solidFill>
              <a:schemeClr val="bg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280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2</xdr:col>
      <xdr:colOff>404902</xdr:colOff>
      <xdr:row>38</xdr:row>
      <xdr:rowOff>0</xdr:rowOff>
    </xdr:from>
    <xdr:to>
      <xdr:col>9</xdr:col>
      <xdr:colOff>721360</xdr:colOff>
      <xdr:row>53</xdr:row>
      <xdr:rowOff>0</xdr:rowOff>
    </xdr:to>
    <xdr:pic>
      <xdr:nvPicPr>
        <xdr:cNvPr id="16" name="Picture 15">
          <a:extLst>
            <a:ext uri="{FF2B5EF4-FFF2-40B4-BE49-F238E27FC236}">
              <a16:creationId xmlns:a16="http://schemas.microsoft.com/office/drawing/2014/main" id="{1E60EB81-86CA-9243-ACF8-0DB00F2ABA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71142" y="8310880"/>
          <a:ext cx="6107658" cy="304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x-road.global/" TargetMode="External"/><Relationship Id="rId3" Type="http://schemas.openxmlformats.org/officeDocument/2006/relationships/hyperlink" Target="https://github.com/nordic-institute/X-Road/blob/develop/doc/Manuals/ig-ss_x-road_v6_security_server_installation_guide.md" TargetMode="External"/><Relationship Id="rId7" Type="http://schemas.openxmlformats.org/officeDocument/2006/relationships/hyperlink" Target="https://x-road.global/xroad-service-desk" TargetMode="External"/><Relationship Id="rId12" Type="http://schemas.openxmlformats.org/officeDocument/2006/relationships/drawing" Target="../drawings/drawing1.xml"/><Relationship Id="rId2" Type="http://schemas.openxmlformats.org/officeDocument/2006/relationships/hyperlink" Target="https://github.com/nordic-institute/X-Road/blob/develop/doc/Manuals/ig-cs_x-road_6_central_server_installation_guide.md" TargetMode="External"/><Relationship Id="rId1" Type="http://schemas.openxmlformats.org/officeDocument/2006/relationships/hyperlink" Target="https://x-road.global/architecture" TargetMode="External"/><Relationship Id="rId6" Type="http://schemas.openxmlformats.org/officeDocument/2006/relationships/hyperlink" Target="https://confluence.niis.org/display/XRDKB/X-Road+Knowledge+Base" TargetMode="External"/><Relationship Id="rId11" Type="http://schemas.openxmlformats.org/officeDocument/2006/relationships/hyperlink" Target="https://x-road.global/xroad-licence-info" TargetMode="External"/><Relationship Id="rId5" Type="http://schemas.openxmlformats.org/officeDocument/2006/relationships/hyperlink" Target="https://github.com/nordic-institute/X-Road" TargetMode="External"/><Relationship Id="rId10" Type="http://schemas.openxmlformats.org/officeDocument/2006/relationships/hyperlink" Target="https://niis.org/" TargetMode="External"/><Relationship Id="rId4" Type="http://schemas.openxmlformats.org/officeDocument/2006/relationships/hyperlink" Target="https://x-road.global/" TargetMode="External"/><Relationship Id="rId9" Type="http://schemas.openxmlformats.org/officeDocument/2006/relationships/hyperlink" Target="https://x-road.globa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x-road.global/xroad-service-desk" TargetMode="External"/><Relationship Id="rId2" Type="http://schemas.openxmlformats.org/officeDocument/2006/relationships/hyperlink" Target="https://www.niis.org/blog/2020/11/20/resisting-failure" TargetMode="External"/><Relationship Id="rId1" Type="http://schemas.openxmlformats.org/officeDocument/2006/relationships/hyperlink" Target="https://x-road.global/xroad-service-desk"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AFFDD-54B7-7447-BA0C-8C3DD71D7429}">
  <dimension ref="A1:T180"/>
  <sheetViews>
    <sheetView tabSelected="1" zoomScaleNormal="100" workbookViewId="0">
      <selection activeCell="C6" sqref="C6"/>
    </sheetView>
  </sheetViews>
  <sheetFormatPr baseColWidth="10" defaultRowHeight="16" customHeight="1"/>
  <cols>
    <col min="1" max="1" width="10.83203125" style="1" customWidth="1"/>
    <col min="2" max="2" width="11" style="4" customWidth="1"/>
    <col min="3" max="3" width="11.1640625" style="4" customWidth="1"/>
    <col min="4" max="4" width="10.83203125" style="4" customWidth="1"/>
    <col min="5" max="5" width="10.83203125" style="4"/>
    <col min="6" max="6" width="10.83203125" style="4" customWidth="1"/>
    <col min="7" max="7" width="11" style="4" customWidth="1"/>
    <col min="8" max="8" width="10.83203125" style="4" customWidth="1"/>
    <col min="9" max="20" width="10.83203125" style="4"/>
    <col min="21" max="16384" width="10.83203125" style="1"/>
  </cols>
  <sheetData>
    <row r="1" spans="1:20" s="71" customFormat="1" ht="29" customHeight="1">
      <c r="A1" s="71" t="s">
        <v>6</v>
      </c>
      <c r="B1" s="72"/>
      <c r="C1" s="72"/>
      <c r="D1" s="72"/>
      <c r="E1" s="72"/>
      <c r="F1" s="72"/>
      <c r="G1" s="72"/>
      <c r="H1" s="72"/>
      <c r="I1" s="72"/>
      <c r="J1" s="72"/>
      <c r="K1" s="72"/>
      <c r="L1" s="72"/>
      <c r="M1" s="72"/>
      <c r="N1" s="72"/>
      <c r="O1" s="72"/>
      <c r="P1" s="72"/>
      <c r="Q1" s="72"/>
      <c r="R1" s="72"/>
      <c r="S1" s="72"/>
      <c r="T1" s="72"/>
    </row>
    <row r="2" spans="1:20" s="71" customFormat="1" ht="30" customHeight="1">
      <c r="B2" s="72"/>
      <c r="C2" s="72"/>
      <c r="D2" s="72"/>
      <c r="E2" s="72"/>
      <c r="F2" s="72"/>
      <c r="G2" s="72"/>
      <c r="H2" s="72"/>
      <c r="I2" s="72"/>
      <c r="J2" s="72"/>
      <c r="K2" s="72"/>
      <c r="L2" s="72"/>
      <c r="M2" s="72"/>
      <c r="N2" s="72"/>
      <c r="O2" s="72"/>
      <c r="P2" s="72"/>
      <c r="Q2" s="72"/>
      <c r="R2" s="72"/>
      <c r="S2" s="72"/>
      <c r="T2" s="72"/>
    </row>
    <row r="3" spans="1:20" ht="16" customHeight="1">
      <c r="A3" s="1" t="s">
        <v>153</v>
      </c>
      <c r="B3" s="1" t="s">
        <v>152</v>
      </c>
      <c r="C3" s="1"/>
      <c r="D3" s="1"/>
      <c r="E3" s="1"/>
      <c r="F3" s="1"/>
      <c r="G3" s="1"/>
      <c r="H3" s="1"/>
      <c r="I3" s="1"/>
      <c r="J3" s="1"/>
      <c r="K3" s="1"/>
      <c r="L3" s="1"/>
      <c r="M3" s="1"/>
      <c r="N3" s="1"/>
      <c r="O3" s="1"/>
      <c r="P3" s="1"/>
      <c r="Q3" s="1"/>
      <c r="R3" s="1"/>
      <c r="S3" s="1"/>
      <c r="T3" s="1"/>
    </row>
    <row r="4" spans="1:20" ht="17" customHeight="1">
      <c r="A4" s="1" t="s">
        <v>151</v>
      </c>
      <c r="B4" s="2"/>
      <c r="C4" s="3"/>
      <c r="D4" s="2"/>
      <c r="E4" s="2"/>
      <c r="F4" s="2"/>
      <c r="G4" s="2"/>
      <c r="H4" s="2"/>
      <c r="I4" s="2"/>
      <c r="J4" s="2"/>
      <c r="K4" s="2"/>
      <c r="L4" s="2"/>
      <c r="M4" s="2"/>
      <c r="N4" s="2"/>
      <c r="O4" s="2"/>
      <c r="P4" s="2"/>
      <c r="Q4" s="2"/>
      <c r="R4" s="2"/>
      <c r="S4" s="2"/>
      <c r="T4" s="2"/>
    </row>
    <row r="5" spans="1:20">
      <c r="B5" s="5"/>
      <c r="C5" s="5"/>
      <c r="D5" s="5"/>
      <c r="E5" s="5"/>
      <c r="F5" s="5"/>
      <c r="G5" s="5"/>
      <c r="H5" s="5"/>
      <c r="I5" s="5"/>
      <c r="J5" s="5"/>
      <c r="K5" s="5"/>
      <c r="L5" s="5"/>
      <c r="M5" s="5"/>
      <c r="N5" s="5"/>
      <c r="O5" s="5"/>
      <c r="P5" s="5"/>
      <c r="Q5" s="5"/>
      <c r="R5" s="5"/>
      <c r="S5" s="5"/>
      <c r="T5" s="5"/>
    </row>
    <row r="6" spans="1:20" ht="27">
      <c r="B6" s="5"/>
      <c r="C6" s="11" t="s">
        <v>157</v>
      </c>
      <c r="D6" s="5"/>
      <c r="E6" s="5"/>
      <c r="F6" s="5"/>
      <c r="G6" s="5"/>
      <c r="H6" s="5"/>
      <c r="I6" s="5"/>
      <c r="J6" s="5"/>
      <c r="K6" s="5"/>
      <c r="L6" s="5"/>
      <c r="M6" s="5"/>
      <c r="N6" s="5"/>
      <c r="O6" s="5"/>
      <c r="P6" s="5"/>
      <c r="Q6" s="5"/>
      <c r="R6" s="5"/>
      <c r="S6" s="5"/>
      <c r="T6" s="5"/>
    </row>
    <row r="7" spans="1:20" ht="16" customHeight="1">
      <c r="B7" s="5"/>
      <c r="C7" s="12"/>
      <c r="D7" s="13"/>
      <c r="E7" s="13"/>
      <c r="F7" s="13"/>
      <c r="G7" s="13"/>
      <c r="H7" s="14"/>
      <c r="I7" s="13"/>
      <c r="J7" s="13"/>
      <c r="K7" s="13"/>
      <c r="L7" s="13"/>
      <c r="M7" s="14"/>
      <c r="N7" s="13"/>
      <c r="O7" s="13"/>
      <c r="P7" s="13"/>
      <c r="Q7" s="13"/>
      <c r="R7" s="14"/>
      <c r="S7" s="14"/>
      <c r="T7" s="14"/>
    </row>
    <row r="8" spans="1:20" ht="16" customHeight="1">
      <c r="B8" s="6"/>
      <c r="C8" s="7"/>
      <c r="H8" s="15"/>
      <c r="M8" s="15"/>
      <c r="R8" s="15"/>
      <c r="S8" s="15"/>
    </row>
    <row r="9" spans="1:20" ht="22">
      <c r="B9" s="5"/>
      <c r="C9" s="73" t="s">
        <v>154</v>
      </c>
      <c r="D9" s="73"/>
      <c r="E9" s="73"/>
      <c r="F9" s="73"/>
      <c r="G9" s="5"/>
      <c r="H9" s="5"/>
      <c r="I9" s="5"/>
      <c r="J9" s="5"/>
      <c r="K9" s="5"/>
      <c r="L9" s="5"/>
      <c r="M9" s="5"/>
      <c r="N9" s="5"/>
      <c r="O9" s="5"/>
      <c r="P9" s="5"/>
      <c r="Q9" s="5"/>
      <c r="R9" s="5"/>
      <c r="S9" s="5"/>
      <c r="T9" s="5"/>
    </row>
    <row r="10" spans="1:20">
      <c r="B10" s="5"/>
      <c r="C10" s="5"/>
      <c r="D10" s="5"/>
      <c r="E10" s="5"/>
      <c r="F10" s="5"/>
      <c r="G10" s="5"/>
      <c r="H10" s="5"/>
      <c r="I10" s="5"/>
      <c r="J10" s="5"/>
      <c r="K10" s="5"/>
      <c r="L10" s="5"/>
      <c r="M10" s="5"/>
      <c r="N10" s="5"/>
      <c r="O10" s="5"/>
      <c r="P10" s="5"/>
      <c r="Q10" s="5"/>
      <c r="R10" s="5"/>
      <c r="S10" s="5"/>
      <c r="T10" s="5"/>
    </row>
    <row r="11" spans="1:20" ht="21">
      <c r="B11" s="5"/>
      <c r="C11" s="74" t="s">
        <v>155</v>
      </c>
      <c r="D11" s="74"/>
      <c r="E11" s="5"/>
      <c r="F11" s="5"/>
      <c r="G11" s="5"/>
      <c r="H11" s="5"/>
      <c r="I11" s="5"/>
      <c r="J11" s="5"/>
      <c r="K11" s="5"/>
      <c r="L11" s="5"/>
      <c r="M11" s="5"/>
      <c r="N11" s="5"/>
      <c r="O11" s="5"/>
      <c r="P11" s="5"/>
      <c r="Q11" s="5"/>
      <c r="R11" s="5"/>
      <c r="S11" s="5"/>
      <c r="T11" s="5"/>
    </row>
    <row r="12" spans="1:20" ht="16" customHeight="1">
      <c r="B12" s="5"/>
      <c r="C12" s="5"/>
      <c r="D12" s="5"/>
      <c r="E12" s="5"/>
      <c r="F12" s="5"/>
      <c r="G12" s="5"/>
      <c r="H12" s="5"/>
      <c r="I12" s="5"/>
      <c r="J12" s="5"/>
      <c r="K12" s="5"/>
      <c r="L12" s="5"/>
      <c r="M12" s="5"/>
      <c r="N12" s="5"/>
      <c r="O12" s="5"/>
      <c r="P12" s="5"/>
      <c r="Q12" s="5"/>
      <c r="R12" s="5"/>
      <c r="S12" s="5"/>
      <c r="T12" s="5"/>
    </row>
    <row r="13" spans="1:20" ht="16" customHeight="1">
      <c r="B13" s="5"/>
      <c r="C13" s="16"/>
      <c r="D13" s="5"/>
      <c r="E13" s="5"/>
      <c r="F13" s="5"/>
      <c r="G13" s="5"/>
      <c r="H13" s="5"/>
      <c r="I13" s="5"/>
      <c r="J13" s="5"/>
      <c r="K13" s="5"/>
      <c r="L13" s="5"/>
      <c r="M13" s="5"/>
      <c r="N13" s="5"/>
      <c r="O13" s="5"/>
      <c r="P13" s="5"/>
      <c r="Q13" s="5"/>
      <c r="R13" s="5"/>
      <c r="S13" s="5"/>
      <c r="T13" s="5"/>
    </row>
    <row r="14" spans="1:20" ht="16" customHeight="1">
      <c r="B14" s="5"/>
      <c r="C14" s="5"/>
      <c r="D14" s="5"/>
      <c r="E14" s="5"/>
      <c r="F14" s="5"/>
      <c r="G14" s="5"/>
      <c r="H14" s="5"/>
      <c r="I14" s="5"/>
      <c r="J14" s="5"/>
      <c r="K14" s="5"/>
      <c r="L14" s="5"/>
      <c r="M14" s="5"/>
      <c r="N14" s="5"/>
      <c r="O14" s="5"/>
      <c r="P14" s="5"/>
      <c r="Q14" s="5"/>
      <c r="R14" s="5"/>
      <c r="S14" s="5"/>
      <c r="T14" s="5"/>
    </row>
    <row r="15" spans="1:20" ht="16" customHeight="1">
      <c r="B15" s="5"/>
      <c r="C15" s="5"/>
      <c r="D15" s="5"/>
      <c r="E15" s="5"/>
      <c r="F15" s="5"/>
      <c r="G15" s="5"/>
      <c r="H15" s="5"/>
      <c r="I15" s="5"/>
      <c r="J15" s="5"/>
      <c r="K15" s="5"/>
      <c r="L15" s="5"/>
      <c r="M15" s="5"/>
      <c r="N15" s="5"/>
      <c r="O15" s="5"/>
      <c r="P15" s="5"/>
      <c r="Q15" s="5"/>
      <c r="R15" s="5"/>
      <c r="S15" s="5"/>
      <c r="T15" s="5"/>
    </row>
    <row r="16" spans="1:20">
      <c r="B16" s="5"/>
      <c r="C16" s="5"/>
      <c r="D16" s="5"/>
      <c r="E16" s="5"/>
      <c r="F16" s="5"/>
      <c r="G16" s="5"/>
      <c r="H16" s="5"/>
      <c r="I16" s="5"/>
      <c r="J16" s="5"/>
      <c r="K16" s="5"/>
      <c r="L16" s="5"/>
      <c r="M16" s="5"/>
      <c r="N16" s="5"/>
      <c r="O16" s="5"/>
      <c r="P16" s="5"/>
      <c r="Q16" s="5"/>
      <c r="R16" s="5"/>
      <c r="S16" s="5"/>
      <c r="T16" s="5"/>
    </row>
    <row r="17" spans="2:20" ht="21">
      <c r="B17" s="5"/>
      <c r="C17" s="86" t="s">
        <v>156</v>
      </c>
      <c r="D17" s="86"/>
      <c r="E17" s="5"/>
      <c r="F17" s="5"/>
      <c r="G17" s="5"/>
      <c r="H17" s="5"/>
      <c r="I17" s="5"/>
      <c r="J17" s="5"/>
      <c r="K17" s="5"/>
      <c r="L17" s="5"/>
      <c r="M17" s="5"/>
      <c r="N17" s="5"/>
      <c r="O17" s="5"/>
      <c r="P17" s="5"/>
      <c r="Q17" s="5"/>
      <c r="R17" s="5"/>
      <c r="S17" s="5"/>
      <c r="T17" s="5"/>
    </row>
    <row r="18" spans="2:20" ht="16" customHeight="1">
      <c r="B18" s="5"/>
      <c r="D18" s="5"/>
      <c r="E18" s="5"/>
      <c r="F18" s="5"/>
      <c r="G18" s="5"/>
      <c r="H18" s="5"/>
      <c r="I18" s="5"/>
      <c r="J18" s="5"/>
      <c r="K18" s="5"/>
      <c r="L18" s="5"/>
      <c r="M18" s="5"/>
      <c r="N18" s="5"/>
      <c r="O18" s="5"/>
      <c r="P18" s="5"/>
      <c r="Q18" s="5"/>
      <c r="R18" s="5"/>
      <c r="S18" s="5"/>
      <c r="T18" s="5"/>
    </row>
    <row r="19" spans="2:20" ht="16" customHeight="1">
      <c r="B19" s="5"/>
      <c r="C19" s="5"/>
      <c r="D19" s="5"/>
      <c r="E19" s="5"/>
      <c r="F19" s="5"/>
      <c r="G19" s="5"/>
      <c r="H19" s="5"/>
      <c r="I19" s="5"/>
      <c r="J19" s="5"/>
      <c r="K19" s="5"/>
      <c r="L19" s="5"/>
      <c r="M19" s="5"/>
      <c r="N19" s="5"/>
      <c r="O19" s="5"/>
      <c r="P19" s="5"/>
      <c r="Q19" s="5"/>
      <c r="R19" s="5"/>
      <c r="S19" s="5"/>
      <c r="T19" s="5"/>
    </row>
    <row r="20" spans="2:20" ht="16" customHeight="1">
      <c r="B20" s="5"/>
      <c r="C20" s="5"/>
      <c r="D20" s="5"/>
      <c r="E20" s="5"/>
      <c r="F20" s="5"/>
      <c r="G20" s="5"/>
      <c r="H20" s="5"/>
      <c r="I20" s="5"/>
      <c r="J20" s="5"/>
      <c r="K20" s="5"/>
      <c r="L20" s="5"/>
      <c r="M20" s="5"/>
      <c r="N20" s="5"/>
      <c r="O20" s="5"/>
      <c r="P20" s="5"/>
      <c r="Q20" s="5"/>
      <c r="R20" s="5"/>
      <c r="S20" s="5"/>
      <c r="T20" s="5"/>
    </row>
    <row r="21" spans="2:20" ht="16" customHeight="1">
      <c r="B21" s="5"/>
      <c r="C21" s="5"/>
      <c r="D21" s="5"/>
      <c r="E21" s="5"/>
      <c r="F21" s="5"/>
      <c r="G21" s="5"/>
      <c r="H21" s="5"/>
      <c r="I21" s="5"/>
      <c r="J21" s="5"/>
      <c r="K21" s="5"/>
      <c r="L21" s="5"/>
      <c r="M21" s="5"/>
      <c r="N21" s="5"/>
      <c r="O21" s="5"/>
      <c r="P21" s="5"/>
      <c r="Q21" s="5"/>
      <c r="R21" s="5"/>
      <c r="S21" s="5"/>
      <c r="T21" s="5"/>
    </row>
    <row r="22" spans="2:20" ht="16" customHeight="1">
      <c r="B22" s="5"/>
      <c r="C22" s="5"/>
      <c r="D22" s="5"/>
      <c r="E22" s="5"/>
      <c r="F22" s="5"/>
      <c r="G22" s="5"/>
      <c r="H22" s="5"/>
      <c r="I22" s="5"/>
      <c r="J22" s="5"/>
      <c r="K22" s="5"/>
      <c r="L22" s="5"/>
      <c r="M22" s="5"/>
      <c r="N22" s="5"/>
      <c r="O22" s="5"/>
      <c r="P22" s="5"/>
      <c r="Q22" s="5"/>
      <c r="R22" s="5"/>
      <c r="S22" s="5"/>
      <c r="T22" s="5"/>
    </row>
    <row r="23" spans="2:20" ht="16" customHeight="1">
      <c r="B23" s="5"/>
      <c r="C23" s="5"/>
      <c r="D23" s="5"/>
      <c r="E23" s="5"/>
      <c r="F23" s="5"/>
      <c r="G23" s="5"/>
      <c r="H23" s="5"/>
      <c r="I23" s="5"/>
      <c r="J23" s="5"/>
      <c r="K23" s="5"/>
      <c r="L23" s="5"/>
      <c r="M23" s="5"/>
      <c r="N23" s="5"/>
      <c r="O23" s="5"/>
      <c r="P23" s="5"/>
      <c r="Q23" s="5"/>
      <c r="R23" s="5"/>
      <c r="S23" s="5"/>
      <c r="T23" s="5"/>
    </row>
    <row r="24" spans="2:20" ht="16" customHeight="1">
      <c r="B24" s="5"/>
      <c r="C24" s="5"/>
      <c r="D24" s="5"/>
      <c r="E24" s="5"/>
      <c r="F24" s="5"/>
      <c r="G24" s="5"/>
      <c r="H24" s="5"/>
      <c r="I24" s="5"/>
      <c r="J24" s="5"/>
      <c r="K24" s="5"/>
      <c r="L24" s="5"/>
      <c r="M24" s="5"/>
      <c r="N24" s="5"/>
      <c r="O24" s="5"/>
      <c r="P24" s="5"/>
      <c r="Q24" s="5"/>
      <c r="R24" s="5"/>
      <c r="S24" s="5"/>
      <c r="T24" s="5"/>
    </row>
    <row r="25" spans="2:20" ht="16" customHeight="1">
      <c r="B25" s="5"/>
      <c r="C25" s="5"/>
      <c r="D25" s="5"/>
      <c r="E25" s="5"/>
      <c r="F25" s="5"/>
      <c r="G25" s="5"/>
      <c r="H25" s="5"/>
      <c r="I25" s="5"/>
      <c r="J25" s="5"/>
      <c r="K25" s="5"/>
      <c r="L25" s="5"/>
      <c r="M25" s="5"/>
      <c r="N25" s="5"/>
      <c r="O25" s="5"/>
      <c r="P25" s="5"/>
      <c r="Q25" s="5"/>
      <c r="R25" s="5"/>
      <c r="S25" s="5"/>
      <c r="T25" s="5"/>
    </row>
    <row r="26" spans="2:20" ht="16" customHeight="1">
      <c r="B26" s="5"/>
      <c r="C26" s="5"/>
      <c r="D26" s="5"/>
      <c r="E26" s="5"/>
      <c r="F26" s="5"/>
      <c r="G26" s="5"/>
      <c r="H26" s="5"/>
      <c r="I26" s="5"/>
      <c r="J26" s="5"/>
      <c r="K26" s="5"/>
      <c r="L26" s="5"/>
      <c r="M26" s="5"/>
      <c r="N26" s="5"/>
      <c r="O26" s="5"/>
      <c r="P26" s="5"/>
      <c r="Q26" s="5"/>
      <c r="R26" s="5"/>
      <c r="S26" s="5"/>
      <c r="T26" s="5"/>
    </row>
    <row r="27" spans="2:20" ht="16" customHeight="1">
      <c r="B27" s="5"/>
      <c r="C27" s="5"/>
      <c r="D27" s="5"/>
      <c r="E27" s="5"/>
      <c r="F27" s="5"/>
      <c r="G27" s="5"/>
      <c r="H27" s="5"/>
      <c r="I27" s="5"/>
      <c r="J27" s="5"/>
      <c r="K27" s="5"/>
      <c r="L27" s="5"/>
      <c r="M27" s="5"/>
      <c r="N27" s="5"/>
      <c r="O27" s="5"/>
      <c r="P27" s="5"/>
      <c r="Q27" s="5"/>
      <c r="R27" s="5"/>
      <c r="S27" s="5"/>
      <c r="T27" s="5"/>
    </row>
    <row r="28" spans="2:20" ht="16" customHeight="1">
      <c r="B28" s="5"/>
      <c r="C28" s="5"/>
      <c r="D28" s="5"/>
      <c r="E28" s="5"/>
      <c r="F28" s="5"/>
      <c r="G28" s="5"/>
      <c r="H28" s="5"/>
      <c r="I28" s="5"/>
      <c r="J28" s="5"/>
      <c r="K28" s="5"/>
      <c r="L28" s="5"/>
      <c r="M28" s="5"/>
      <c r="N28" s="5"/>
      <c r="O28" s="5"/>
      <c r="P28" s="5"/>
      <c r="Q28" s="5"/>
      <c r="R28" s="5"/>
      <c r="S28" s="5"/>
      <c r="T28" s="5"/>
    </row>
    <row r="29" spans="2:20" ht="16" customHeight="1">
      <c r="B29" s="5"/>
      <c r="C29" s="5"/>
      <c r="D29" s="5"/>
      <c r="E29" s="5"/>
      <c r="F29" s="5"/>
      <c r="G29" s="5"/>
      <c r="H29" s="5"/>
      <c r="I29" s="5"/>
      <c r="J29" s="5"/>
      <c r="K29" s="5"/>
      <c r="L29" s="5"/>
      <c r="M29" s="5"/>
      <c r="N29" s="5"/>
      <c r="O29" s="5"/>
      <c r="P29" s="5"/>
      <c r="Q29" s="5"/>
      <c r="R29" s="5"/>
      <c r="S29" s="5"/>
      <c r="T29" s="5"/>
    </row>
    <row r="30" spans="2:20" ht="16" customHeight="1">
      <c r="B30" s="5"/>
      <c r="C30" s="5"/>
      <c r="D30" s="5"/>
      <c r="E30" s="5"/>
      <c r="F30" s="5"/>
      <c r="G30" s="5"/>
      <c r="H30" s="5"/>
      <c r="I30" s="5"/>
      <c r="J30" s="5"/>
      <c r="K30" s="5"/>
      <c r="L30" s="5"/>
      <c r="M30" s="5"/>
      <c r="N30" s="5"/>
      <c r="O30" s="5"/>
      <c r="P30" s="5"/>
      <c r="Q30" s="5"/>
      <c r="R30" s="5"/>
      <c r="S30" s="5"/>
      <c r="T30" s="5"/>
    </row>
    <row r="31" spans="2:20" ht="16" customHeight="1">
      <c r="B31" s="5"/>
      <c r="C31" s="5"/>
      <c r="D31" s="5"/>
      <c r="E31" s="5"/>
      <c r="F31" s="5"/>
      <c r="G31" s="5"/>
      <c r="H31" s="5"/>
      <c r="I31" s="5"/>
      <c r="J31" s="5"/>
      <c r="K31" s="5"/>
      <c r="L31" s="5"/>
      <c r="M31" s="5"/>
      <c r="N31" s="5"/>
      <c r="O31" s="5"/>
      <c r="P31" s="5"/>
      <c r="Q31" s="5"/>
      <c r="R31" s="5"/>
      <c r="S31" s="5"/>
      <c r="T31" s="5"/>
    </row>
    <row r="32" spans="2:20">
      <c r="B32" s="5"/>
      <c r="D32" s="5"/>
      <c r="E32" s="5"/>
      <c r="F32" s="5"/>
      <c r="G32" s="5"/>
      <c r="H32" s="5"/>
      <c r="I32" s="5"/>
      <c r="J32" s="5"/>
      <c r="K32" s="5"/>
      <c r="L32" s="5"/>
      <c r="M32" s="5"/>
      <c r="N32" s="5"/>
      <c r="O32" s="5"/>
      <c r="P32" s="5"/>
      <c r="Q32" s="5"/>
      <c r="R32" s="5"/>
      <c r="S32" s="5"/>
      <c r="T32" s="5"/>
    </row>
    <row r="33" spans="2:20" ht="21">
      <c r="B33" s="5"/>
      <c r="C33" s="17" t="s">
        <v>158</v>
      </c>
      <c r="D33" s="5"/>
      <c r="E33" s="5"/>
      <c r="F33" s="5"/>
      <c r="G33" s="5"/>
      <c r="H33" s="5"/>
      <c r="I33" s="5"/>
      <c r="J33" s="5"/>
      <c r="K33" s="5"/>
      <c r="L33" s="5"/>
      <c r="M33" s="5"/>
      <c r="N33" s="5"/>
      <c r="O33" s="5"/>
      <c r="P33" s="5"/>
      <c r="Q33" s="5"/>
      <c r="R33" s="5"/>
      <c r="S33" s="5"/>
      <c r="T33" s="5"/>
    </row>
    <row r="34" spans="2:20" ht="16" customHeight="1">
      <c r="B34" s="5"/>
      <c r="D34" s="5"/>
      <c r="E34" s="5"/>
      <c r="F34" s="5"/>
      <c r="G34" s="5"/>
      <c r="H34" s="5"/>
      <c r="I34" s="5"/>
      <c r="J34" s="5"/>
      <c r="K34" s="5"/>
      <c r="L34" s="5"/>
      <c r="M34" s="5"/>
      <c r="N34" s="5"/>
      <c r="O34" s="5"/>
      <c r="P34" s="5"/>
      <c r="Q34" s="5"/>
      <c r="R34" s="5"/>
      <c r="S34" s="5"/>
      <c r="T34" s="5"/>
    </row>
    <row r="35" spans="2:20" ht="16" customHeight="1">
      <c r="B35" s="5"/>
      <c r="C35" s="5"/>
      <c r="D35" s="5"/>
      <c r="E35" s="5"/>
      <c r="F35" s="5"/>
      <c r="G35" s="5"/>
      <c r="H35" s="5"/>
      <c r="I35" s="5"/>
      <c r="J35" s="5"/>
      <c r="K35" s="5"/>
      <c r="L35" s="5"/>
      <c r="M35" s="5"/>
      <c r="N35" s="5"/>
      <c r="O35" s="5"/>
      <c r="P35" s="5"/>
      <c r="Q35" s="5"/>
      <c r="R35" s="5"/>
      <c r="S35" s="5"/>
      <c r="T35" s="5"/>
    </row>
    <row r="36" spans="2:20" ht="16" customHeight="1">
      <c r="B36" s="5"/>
      <c r="C36" s="5"/>
      <c r="D36" s="5"/>
      <c r="E36" s="5"/>
      <c r="F36" s="5"/>
      <c r="G36" s="5"/>
      <c r="H36" s="5"/>
      <c r="I36" s="5"/>
      <c r="J36" s="5"/>
      <c r="K36" s="5"/>
      <c r="L36" s="5"/>
      <c r="M36" s="5"/>
      <c r="N36" s="5"/>
      <c r="O36" s="5"/>
      <c r="P36" s="5"/>
      <c r="Q36" s="5"/>
      <c r="R36" s="5"/>
      <c r="S36" s="5"/>
      <c r="T36" s="5"/>
    </row>
    <row r="37" spans="2:20" ht="16" customHeight="1">
      <c r="B37" s="5"/>
      <c r="C37" s="5"/>
      <c r="D37" s="5"/>
      <c r="E37" s="5"/>
      <c r="F37" s="5"/>
      <c r="G37" s="5"/>
      <c r="H37" s="5"/>
      <c r="I37" s="5"/>
      <c r="J37" s="5"/>
      <c r="K37" s="5"/>
      <c r="L37" s="5"/>
      <c r="M37" s="5"/>
      <c r="N37" s="5"/>
      <c r="O37" s="5"/>
      <c r="P37" s="5"/>
      <c r="Q37" s="5"/>
      <c r="R37" s="5"/>
      <c r="S37" s="5"/>
      <c r="T37" s="5"/>
    </row>
    <row r="40" spans="2:20" ht="16" customHeight="1">
      <c r="B40" s="6"/>
      <c r="C40" s="8"/>
      <c r="D40" s="6"/>
      <c r="E40" s="6"/>
      <c r="F40" s="6"/>
      <c r="G40" s="6"/>
      <c r="H40" s="6"/>
      <c r="I40" s="6"/>
      <c r="J40" s="6"/>
      <c r="K40" s="6"/>
      <c r="L40" s="6"/>
      <c r="M40" s="6"/>
      <c r="N40" s="6"/>
      <c r="O40" s="6"/>
      <c r="P40" s="6"/>
      <c r="Q40" s="6"/>
      <c r="R40" s="6"/>
      <c r="S40" s="6"/>
      <c r="T40" s="7"/>
    </row>
    <row r="41" spans="2:20" ht="16" customHeight="1">
      <c r="B41" s="5"/>
      <c r="C41" s="5"/>
      <c r="D41" s="9"/>
      <c r="E41" s="5"/>
      <c r="F41" s="5"/>
      <c r="G41" s="5"/>
      <c r="H41" s="5"/>
      <c r="I41" s="5"/>
      <c r="J41" s="5"/>
      <c r="K41" s="5"/>
      <c r="L41" s="5"/>
      <c r="M41" s="5"/>
      <c r="N41" s="5"/>
      <c r="O41" s="5"/>
      <c r="P41" s="5"/>
      <c r="Q41" s="5"/>
      <c r="R41" s="5"/>
      <c r="S41" s="5"/>
      <c r="T41" s="5"/>
    </row>
    <row r="42" spans="2:20" ht="16" customHeight="1">
      <c r="B42" s="5"/>
      <c r="C42" s="5"/>
      <c r="D42" s="9"/>
      <c r="E42" s="5"/>
      <c r="F42" s="5"/>
      <c r="G42" s="5"/>
      <c r="H42" s="5"/>
      <c r="I42" s="5"/>
      <c r="J42" s="5"/>
      <c r="K42" s="5"/>
      <c r="L42" s="5"/>
      <c r="M42" s="5"/>
      <c r="N42" s="5"/>
      <c r="O42" s="5"/>
      <c r="P42" s="5"/>
      <c r="Q42" s="5"/>
      <c r="R42" s="5"/>
      <c r="S42" s="5"/>
      <c r="T42" s="5"/>
    </row>
    <row r="43" spans="2:20" ht="16" customHeight="1">
      <c r="B43" s="5"/>
      <c r="C43" s="5"/>
      <c r="D43" s="9"/>
      <c r="E43" s="5"/>
      <c r="F43" s="5"/>
      <c r="G43" s="5"/>
      <c r="H43" s="5"/>
      <c r="I43" s="5"/>
      <c r="J43" s="5"/>
      <c r="K43" s="5"/>
      <c r="L43" s="5"/>
      <c r="M43" s="5"/>
      <c r="N43" s="5"/>
      <c r="O43" s="5"/>
      <c r="P43" s="5"/>
      <c r="Q43" s="5"/>
      <c r="R43" s="5"/>
      <c r="S43" s="5"/>
      <c r="T43" s="5"/>
    </row>
    <row r="44" spans="2:20" ht="16" customHeight="1">
      <c r="B44" s="5"/>
      <c r="C44" s="5"/>
      <c r="D44" s="9"/>
      <c r="E44" s="5"/>
      <c r="F44" s="5"/>
      <c r="G44" s="5"/>
      <c r="H44" s="5"/>
      <c r="I44" s="5"/>
      <c r="J44" s="5"/>
      <c r="K44" s="5"/>
      <c r="L44" s="5"/>
      <c r="M44" s="5"/>
      <c r="N44" s="5"/>
      <c r="O44" s="5"/>
      <c r="P44" s="5"/>
      <c r="Q44" s="5"/>
      <c r="R44" s="5"/>
      <c r="S44" s="5"/>
      <c r="T44" s="5"/>
    </row>
    <row r="45" spans="2:20" ht="16" customHeight="1">
      <c r="B45" s="5"/>
      <c r="C45" s="5"/>
      <c r="D45" s="9"/>
      <c r="E45" s="5"/>
      <c r="F45" s="5"/>
      <c r="G45" s="5"/>
      <c r="H45" s="5"/>
      <c r="I45" s="5"/>
      <c r="J45" s="5"/>
      <c r="K45" s="5"/>
      <c r="L45" s="5"/>
      <c r="M45" s="5"/>
      <c r="N45" s="5"/>
      <c r="O45" s="5"/>
      <c r="P45" s="5"/>
      <c r="Q45" s="5"/>
      <c r="R45" s="5"/>
      <c r="S45" s="5"/>
      <c r="T45" s="5"/>
    </row>
    <row r="46" spans="2:20" ht="16" customHeight="1">
      <c r="B46" s="5"/>
      <c r="C46" s="5"/>
      <c r="D46" s="9"/>
      <c r="E46" s="5"/>
      <c r="F46" s="5"/>
      <c r="G46" s="5"/>
      <c r="H46" s="5"/>
      <c r="I46" s="5"/>
      <c r="J46" s="5"/>
      <c r="K46" s="5"/>
      <c r="L46" s="5"/>
      <c r="M46" s="5"/>
      <c r="N46" s="5"/>
      <c r="O46" s="5"/>
      <c r="P46" s="5"/>
      <c r="Q46" s="5"/>
      <c r="R46" s="5"/>
      <c r="S46" s="5"/>
      <c r="T46" s="5"/>
    </row>
    <row r="47" spans="2:20" ht="16" customHeight="1">
      <c r="B47" s="5"/>
      <c r="C47" s="5"/>
      <c r="D47" s="9"/>
      <c r="E47" s="5"/>
      <c r="F47" s="5"/>
      <c r="G47" s="5"/>
      <c r="H47" s="5"/>
      <c r="I47" s="5"/>
      <c r="J47" s="5"/>
      <c r="K47" s="5"/>
      <c r="L47" s="5"/>
      <c r="M47" s="5"/>
      <c r="N47" s="5"/>
      <c r="O47" s="5"/>
      <c r="P47" s="5"/>
      <c r="Q47" s="5"/>
      <c r="R47" s="5"/>
      <c r="S47" s="5"/>
      <c r="T47" s="5"/>
    </row>
    <row r="48" spans="2:20" ht="16" customHeight="1">
      <c r="B48" s="5"/>
      <c r="C48" s="5"/>
      <c r="D48" s="9"/>
      <c r="E48" s="5"/>
      <c r="F48" s="5"/>
      <c r="G48" s="5"/>
      <c r="H48" s="5"/>
      <c r="I48" s="5"/>
      <c r="J48" s="5"/>
      <c r="K48" s="5"/>
      <c r="L48" s="5"/>
      <c r="M48" s="5"/>
      <c r="N48" s="5"/>
      <c r="O48" s="5"/>
      <c r="P48" s="5"/>
      <c r="Q48" s="5"/>
      <c r="R48" s="5"/>
      <c r="S48" s="5"/>
      <c r="T48" s="5"/>
    </row>
    <row r="49" spans="2:20" ht="16" customHeight="1">
      <c r="B49" s="5"/>
      <c r="C49" s="5"/>
      <c r="D49" s="9"/>
      <c r="E49" s="5"/>
      <c r="F49" s="5"/>
      <c r="G49" s="5"/>
      <c r="H49" s="5"/>
      <c r="I49" s="5"/>
      <c r="J49" s="5"/>
      <c r="K49" s="5"/>
      <c r="L49" s="5"/>
      <c r="M49" s="5"/>
      <c r="N49" s="5"/>
      <c r="O49" s="5"/>
      <c r="P49" s="5"/>
      <c r="Q49" s="5"/>
      <c r="R49" s="5"/>
      <c r="S49" s="5"/>
      <c r="T49" s="5"/>
    </row>
    <row r="50" spans="2:20" ht="16" customHeight="1">
      <c r="B50" s="5"/>
      <c r="C50" s="5"/>
      <c r="D50" s="9"/>
      <c r="E50" s="5"/>
      <c r="F50" s="5"/>
      <c r="G50" s="5"/>
      <c r="H50" s="5"/>
      <c r="I50" s="5"/>
      <c r="J50" s="5"/>
      <c r="K50" s="5"/>
      <c r="L50" s="5"/>
      <c r="M50" s="5"/>
      <c r="N50" s="5"/>
      <c r="O50" s="5"/>
      <c r="P50" s="5"/>
      <c r="Q50" s="5"/>
      <c r="R50" s="5"/>
      <c r="S50" s="5"/>
      <c r="T50" s="5"/>
    </row>
    <row r="51" spans="2:20" ht="16" customHeight="1">
      <c r="B51" s="5"/>
      <c r="C51" s="5"/>
      <c r="D51" s="9"/>
      <c r="E51" s="5"/>
      <c r="F51" s="5"/>
      <c r="G51" s="5"/>
      <c r="H51" s="5"/>
      <c r="I51" s="5"/>
      <c r="J51" s="5"/>
      <c r="K51" s="5"/>
      <c r="L51" s="5"/>
      <c r="M51" s="5"/>
      <c r="N51" s="5"/>
      <c r="O51" s="5"/>
      <c r="P51" s="5"/>
      <c r="Q51" s="5"/>
      <c r="R51" s="5"/>
      <c r="S51" s="5"/>
      <c r="T51" s="5"/>
    </row>
    <row r="52" spans="2:20" ht="16" customHeight="1">
      <c r="B52" s="5"/>
      <c r="C52" s="5"/>
      <c r="D52" s="9"/>
      <c r="E52" s="5"/>
      <c r="F52" s="5"/>
      <c r="G52" s="5"/>
      <c r="H52" s="5"/>
      <c r="I52" s="5"/>
      <c r="J52" s="5"/>
      <c r="K52" s="5"/>
      <c r="L52" s="5"/>
      <c r="M52" s="5"/>
      <c r="N52" s="5"/>
      <c r="O52" s="5"/>
      <c r="P52" s="5"/>
      <c r="Q52" s="5"/>
      <c r="R52" s="5"/>
      <c r="S52" s="5"/>
      <c r="T52" s="5"/>
    </row>
    <row r="53" spans="2:20" ht="16" customHeight="1">
      <c r="B53" s="5"/>
      <c r="C53" s="5"/>
      <c r="D53" s="9"/>
      <c r="E53" s="5"/>
      <c r="F53" s="5"/>
      <c r="G53" s="5"/>
      <c r="H53" s="5"/>
      <c r="I53" s="5"/>
      <c r="J53" s="5"/>
      <c r="K53" s="5"/>
      <c r="L53" s="5"/>
      <c r="M53" s="5"/>
      <c r="N53" s="5"/>
      <c r="O53" s="5"/>
      <c r="P53" s="5"/>
      <c r="Q53" s="5"/>
      <c r="R53" s="5"/>
      <c r="S53" s="5"/>
      <c r="T53" s="5"/>
    </row>
    <row r="54" spans="2:20" ht="16" customHeight="1">
      <c r="B54" s="5"/>
      <c r="C54" s="5"/>
      <c r="D54" s="9"/>
      <c r="E54" s="5"/>
      <c r="F54" s="5"/>
      <c r="G54" s="5"/>
      <c r="H54" s="5"/>
      <c r="I54" s="5"/>
      <c r="J54" s="5"/>
      <c r="K54" s="5"/>
      <c r="L54" s="5"/>
      <c r="M54" s="5"/>
      <c r="N54" s="5"/>
      <c r="O54" s="5"/>
      <c r="P54" s="5"/>
      <c r="Q54" s="5"/>
      <c r="R54" s="5"/>
      <c r="S54" s="5"/>
      <c r="T54" s="5"/>
    </row>
    <row r="55" spans="2:20" ht="16" customHeight="1">
      <c r="B55" s="5"/>
      <c r="C55" s="5"/>
      <c r="D55" s="9"/>
      <c r="E55" s="5"/>
      <c r="F55" s="5"/>
      <c r="G55" s="5"/>
      <c r="H55" s="5"/>
      <c r="I55" s="5"/>
      <c r="J55" s="5"/>
      <c r="K55" s="5"/>
      <c r="L55" s="5"/>
      <c r="M55" s="5"/>
      <c r="N55" s="5"/>
      <c r="O55" s="5"/>
      <c r="P55" s="5"/>
      <c r="Q55" s="5"/>
      <c r="R55" s="5"/>
      <c r="S55" s="5"/>
      <c r="T55" s="5"/>
    </row>
    <row r="56" spans="2:20" ht="16" customHeight="1">
      <c r="B56" s="5"/>
      <c r="C56" s="5"/>
      <c r="D56" s="9"/>
      <c r="E56" s="5"/>
      <c r="F56" s="5"/>
      <c r="G56" s="5"/>
      <c r="H56" s="5"/>
      <c r="I56" s="5"/>
      <c r="J56" s="5"/>
      <c r="K56" s="5"/>
      <c r="L56" s="5"/>
      <c r="M56" s="5"/>
      <c r="N56" s="5"/>
      <c r="O56" s="5"/>
      <c r="P56" s="5"/>
      <c r="Q56" s="5"/>
      <c r="R56" s="5"/>
      <c r="S56" s="5"/>
      <c r="T56" s="5"/>
    </row>
    <row r="57" spans="2:20" ht="16" customHeight="1">
      <c r="B57" s="5"/>
      <c r="C57" s="5"/>
      <c r="D57" s="9"/>
      <c r="E57" s="5"/>
      <c r="F57" s="5"/>
      <c r="G57" s="5"/>
      <c r="H57" s="5"/>
      <c r="I57" s="5"/>
      <c r="J57" s="5"/>
      <c r="K57" s="5"/>
      <c r="L57" s="5"/>
      <c r="M57" s="5"/>
      <c r="N57" s="5"/>
      <c r="O57" s="5"/>
      <c r="P57" s="5"/>
      <c r="Q57" s="5"/>
      <c r="R57" s="5"/>
      <c r="S57" s="5"/>
      <c r="T57" s="5"/>
    </row>
    <row r="58" spans="2:20" ht="16" customHeight="1">
      <c r="B58" s="5"/>
      <c r="C58" s="5"/>
      <c r="D58" s="9"/>
      <c r="E58" s="5"/>
      <c r="F58" s="5"/>
      <c r="G58" s="5"/>
      <c r="H58" s="5"/>
      <c r="I58" s="5"/>
      <c r="J58" s="5"/>
      <c r="K58" s="5"/>
      <c r="L58" s="5"/>
      <c r="M58" s="5"/>
      <c r="N58" s="5"/>
      <c r="O58" s="5"/>
      <c r="P58" s="5"/>
      <c r="Q58" s="5"/>
      <c r="R58" s="5"/>
      <c r="S58" s="5"/>
      <c r="T58" s="5"/>
    </row>
    <row r="59" spans="2:20" ht="16" customHeight="1">
      <c r="B59" s="5"/>
      <c r="C59" s="5"/>
      <c r="D59" s="9"/>
      <c r="E59" s="5"/>
      <c r="F59" s="5"/>
      <c r="G59" s="5"/>
      <c r="H59" s="5"/>
      <c r="I59" s="5"/>
      <c r="J59" s="5"/>
      <c r="K59" s="5"/>
      <c r="L59" s="5"/>
      <c r="M59" s="5"/>
      <c r="N59" s="5"/>
      <c r="O59" s="5"/>
      <c r="P59" s="5"/>
      <c r="Q59" s="5"/>
      <c r="R59" s="5"/>
      <c r="S59" s="5"/>
      <c r="T59" s="5"/>
    </row>
    <row r="60" spans="2:20" ht="16" customHeight="1">
      <c r="B60" s="5"/>
      <c r="C60" s="5"/>
      <c r="D60" s="5"/>
      <c r="E60" s="5"/>
      <c r="F60" s="5"/>
      <c r="G60" s="5"/>
      <c r="H60" s="5"/>
      <c r="I60" s="5"/>
      <c r="J60" s="5"/>
      <c r="K60" s="5"/>
      <c r="L60" s="5"/>
      <c r="M60" s="5"/>
      <c r="N60" s="5"/>
      <c r="O60" s="5"/>
      <c r="P60" s="5"/>
      <c r="Q60" s="5"/>
      <c r="R60" s="5"/>
      <c r="S60" s="5"/>
      <c r="T60" s="5"/>
    </row>
    <row r="61" spans="2:20" ht="16" customHeight="1">
      <c r="B61" s="5"/>
      <c r="C61" s="5"/>
      <c r="D61" s="10"/>
      <c r="E61" s="5"/>
      <c r="F61" s="5"/>
      <c r="G61" s="5"/>
      <c r="H61" s="5"/>
      <c r="I61" s="5"/>
      <c r="J61" s="5"/>
      <c r="K61" s="5"/>
      <c r="L61" s="5"/>
      <c r="M61" s="5"/>
      <c r="N61" s="5"/>
      <c r="O61" s="5"/>
      <c r="P61" s="5"/>
      <c r="Q61" s="5"/>
      <c r="R61" s="5"/>
      <c r="S61" s="5"/>
      <c r="T61" s="5"/>
    </row>
    <row r="62" spans="2:20" ht="16" customHeight="1">
      <c r="B62" s="5"/>
      <c r="C62" s="5"/>
      <c r="D62" s="5"/>
      <c r="E62" s="5"/>
      <c r="F62" s="5"/>
      <c r="G62" s="5"/>
      <c r="H62" s="5"/>
      <c r="I62" s="5"/>
      <c r="J62" s="5"/>
      <c r="K62" s="5"/>
      <c r="L62" s="5"/>
      <c r="M62" s="5"/>
      <c r="N62" s="5"/>
      <c r="O62" s="5"/>
      <c r="P62" s="5"/>
      <c r="Q62" s="5"/>
      <c r="R62" s="5"/>
      <c r="S62" s="5"/>
      <c r="T62" s="5"/>
    </row>
    <row r="63" spans="2:20" ht="16" customHeight="1">
      <c r="B63" s="5"/>
      <c r="C63" s="5"/>
      <c r="D63" s="5"/>
      <c r="E63" s="5"/>
      <c r="F63" s="5"/>
      <c r="G63" s="5"/>
      <c r="H63" s="5"/>
      <c r="I63" s="5"/>
      <c r="J63" s="5"/>
      <c r="K63" s="5"/>
      <c r="L63" s="5"/>
      <c r="M63" s="5"/>
      <c r="N63" s="5"/>
      <c r="O63" s="5"/>
      <c r="P63" s="5"/>
      <c r="Q63" s="5"/>
      <c r="R63" s="5"/>
      <c r="S63" s="5"/>
      <c r="T63" s="5"/>
    </row>
    <row r="64" spans="2:20" ht="21">
      <c r="B64" s="5"/>
      <c r="C64" s="86" t="s">
        <v>159</v>
      </c>
      <c r="D64" s="86"/>
      <c r="E64" s="86"/>
      <c r="F64" s="86"/>
      <c r="G64" s="5"/>
      <c r="H64" s="5"/>
      <c r="I64" s="5"/>
      <c r="J64" s="5"/>
      <c r="K64" s="5"/>
      <c r="L64" s="5"/>
      <c r="M64" s="5"/>
      <c r="N64" s="5"/>
      <c r="O64" s="5"/>
      <c r="P64" s="5"/>
      <c r="Q64" s="5"/>
      <c r="R64" s="5"/>
      <c r="S64" s="5"/>
      <c r="T64" s="5"/>
    </row>
    <row r="65" spans="2:20" ht="22">
      <c r="B65" s="5"/>
      <c r="C65" s="73"/>
      <c r="D65" s="73"/>
      <c r="E65" s="73"/>
      <c r="F65" s="73"/>
      <c r="G65" s="5"/>
      <c r="H65" s="5"/>
      <c r="I65" s="5"/>
      <c r="J65" s="5"/>
      <c r="K65" s="5"/>
      <c r="L65" s="5"/>
      <c r="M65" s="5"/>
      <c r="N65" s="5"/>
      <c r="O65" s="5"/>
      <c r="P65" s="5"/>
      <c r="Q65" s="5"/>
      <c r="R65" s="5"/>
      <c r="S65" s="5"/>
      <c r="T65" s="5"/>
    </row>
    <row r="66" spans="2:20" ht="16" customHeight="1">
      <c r="B66" s="5"/>
      <c r="C66" s="5"/>
    </row>
    <row r="67" spans="2:20" ht="16" customHeight="1">
      <c r="B67" s="5"/>
      <c r="C67" s="5"/>
    </row>
    <row r="81" spans="3:19" ht="16" customHeight="1">
      <c r="C81" s="84" t="s">
        <v>187</v>
      </c>
      <c r="D81" s="84"/>
      <c r="E81" s="84"/>
      <c r="F81" s="84"/>
      <c r="G81" s="84"/>
      <c r="I81" s="85" t="s">
        <v>188</v>
      </c>
      <c r="J81" s="85"/>
      <c r="K81" s="85"/>
      <c r="L81" s="85"/>
      <c r="M81" s="85"/>
      <c r="O81" s="85" t="s">
        <v>189</v>
      </c>
      <c r="P81" s="85"/>
      <c r="Q81" s="85"/>
      <c r="R81" s="85"/>
      <c r="S81" s="85"/>
    </row>
    <row r="82" spans="3:19" ht="16" customHeight="1">
      <c r="C82" s="84"/>
      <c r="D82" s="84"/>
      <c r="E82" s="84"/>
      <c r="F82" s="84"/>
      <c r="G82" s="84"/>
      <c r="I82" s="85"/>
      <c r="J82" s="85"/>
      <c r="K82" s="85"/>
      <c r="L82" s="85"/>
      <c r="M82" s="85"/>
      <c r="O82" s="85"/>
      <c r="P82" s="85"/>
      <c r="Q82" s="85"/>
      <c r="R82" s="85"/>
      <c r="S82" s="85"/>
    </row>
    <row r="86" spans="3:19" ht="21">
      <c r="C86" s="19" t="s">
        <v>166</v>
      </c>
      <c r="D86" s="19"/>
      <c r="E86" s="19"/>
      <c r="F86" s="19"/>
      <c r="G86" s="19"/>
    </row>
    <row r="90" spans="3:19" ht="16" customHeight="1">
      <c r="E90" s="75" t="s">
        <v>168</v>
      </c>
      <c r="F90" s="76"/>
      <c r="G90" s="77"/>
      <c r="J90" s="75" t="s">
        <v>160</v>
      </c>
      <c r="K90" s="76"/>
      <c r="L90" s="77"/>
      <c r="O90" s="75" t="s">
        <v>161</v>
      </c>
      <c r="P90" s="76"/>
      <c r="Q90" s="77"/>
    </row>
    <row r="91" spans="3:19" ht="16" customHeight="1">
      <c r="E91" s="78"/>
      <c r="F91" s="79"/>
      <c r="G91" s="80"/>
      <c r="J91" s="78"/>
      <c r="K91" s="79"/>
      <c r="L91" s="80"/>
      <c r="O91" s="78"/>
      <c r="P91" s="79"/>
      <c r="Q91" s="80"/>
    </row>
    <row r="92" spans="3:19" ht="16" customHeight="1">
      <c r="E92" s="78"/>
      <c r="F92" s="79"/>
      <c r="G92" s="80"/>
      <c r="J92" s="78"/>
      <c r="K92" s="79"/>
      <c r="L92" s="80"/>
      <c r="O92" s="78"/>
      <c r="P92" s="79"/>
      <c r="Q92" s="80"/>
    </row>
    <row r="93" spans="3:19" ht="16" customHeight="1">
      <c r="E93" s="78"/>
      <c r="F93" s="79"/>
      <c r="G93" s="80"/>
      <c r="J93" s="78"/>
      <c r="K93" s="79"/>
      <c r="L93" s="80"/>
      <c r="O93" s="78"/>
      <c r="P93" s="79"/>
      <c r="Q93" s="80"/>
    </row>
    <row r="94" spans="3:19" ht="16" customHeight="1">
      <c r="E94" s="78"/>
      <c r="F94" s="79"/>
      <c r="G94" s="80"/>
      <c r="J94" s="78"/>
      <c r="K94" s="79"/>
      <c r="L94" s="80"/>
      <c r="O94" s="78"/>
      <c r="P94" s="79"/>
      <c r="Q94" s="80"/>
    </row>
    <row r="95" spans="3:19" ht="16" customHeight="1">
      <c r="E95" s="81"/>
      <c r="F95" s="82"/>
      <c r="G95" s="83"/>
      <c r="J95" s="81"/>
      <c r="K95" s="82"/>
      <c r="L95" s="83"/>
      <c r="O95" s="81"/>
      <c r="P95" s="82"/>
      <c r="Q95" s="83"/>
    </row>
    <row r="98" spans="11:11" ht="16" customHeight="1">
      <c r="K98" s="18" t="s">
        <v>165</v>
      </c>
    </row>
    <row r="121" spans="3:12" ht="21">
      <c r="C121" s="19" t="s">
        <v>167</v>
      </c>
    </row>
    <row r="125" spans="3:12" ht="16" customHeight="1">
      <c r="E125" s="75" t="s">
        <v>168</v>
      </c>
      <c r="F125" s="76"/>
      <c r="G125" s="77"/>
      <c r="J125" s="75" t="s">
        <v>169</v>
      </c>
      <c r="K125" s="76"/>
      <c r="L125" s="77"/>
    </row>
    <row r="126" spans="3:12" ht="16" customHeight="1">
      <c r="E126" s="78"/>
      <c r="F126" s="79"/>
      <c r="G126" s="80"/>
      <c r="J126" s="78"/>
      <c r="K126" s="79"/>
      <c r="L126" s="80"/>
    </row>
    <row r="127" spans="3:12" ht="16" customHeight="1">
      <c r="E127" s="78"/>
      <c r="F127" s="79"/>
      <c r="G127" s="80"/>
      <c r="J127" s="78"/>
      <c r="K127" s="79"/>
      <c r="L127" s="80"/>
    </row>
    <row r="128" spans="3:12" ht="16" customHeight="1">
      <c r="E128" s="78"/>
      <c r="F128" s="79"/>
      <c r="G128" s="80"/>
      <c r="J128" s="78"/>
      <c r="K128" s="79"/>
      <c r="L128" s="80"/>
    </row>
    <row r="129" spans="5:12" ht="16" customHeight="1">
      <c r="E129" s="78"/>
      <c r="F129" s="79"/>
      <c r="G129" s="80"/>
      <c r="J129" s="78"/>
      <c r="K129" s="79"/>
      <c r="L129" s="80"/>
    </row>
    <row r="130" spans="5:12" ht="16" customHeight="1">
      <c r="E130" s="81"/>
      <c r="F130" s="82"/>
      <c r="G130" s="83"/>
      <c r="J130" s="81"/>
      <c r="K130" s="82"/>
      <c r="L130" s="83"/>
    </row>
    <row r="133" spans="5:12" ht="16" customHeight="1">
      <c r="K133" s="18" t="s">
        <v>165</v>
      </c>
    </row>
    <row r="157" spans="3:19" ht="16" customHeight="1">
      <c r="C157" s="12"/>
      <c r="D157" s="13"/>
      <c r="E157" s="13"/>
      <c r="F157" s="13"/>
      <c r="G157" s="13"/>
      <c r="H157" s="14"/>
      <c r="I157" s="13"/>
      <c r="J157" s="13"/>
      <c r="K157" s="13"/>
      <c r="L157" s="13"/>
      <c r="M157" s="14"/>
      <c r="N157" s="13"/>
      <c r="O157" s="13"/>
      <c r="P157" s="13"/>
      <c r="Q157" s="13"/>
      <c r="R157" s="14"/>
      <c r="S157" s="14"/>
    </row>
    <row r="158" spans="3:19" ht="16" customHeight="1" thickBot="1">
      <c r="C158" s="7"/>
      <c r="H158" s="15"/>
      <c r="M158" s="15"/>
      <c r="R158" s="15"/>
      <c r="S158" s="15"/>
    </row>
    <row r="159" spans="3:19" ht="16" customHeight="1">
      <c r="C159" s="87" t="s">
        <v>170</v>
      </c>
      <c r="D159" s="88"/>
      <c r="E159" s="89"/>
    </row>
    <row r="160" spans="3:19" ht="16" customHeight="1">
      <c r="C160" s="90"/>
      <c r="D160" s="91"/>
      <c r="E160" s="92"/>
    </row>
    <row r="161" spans="3:15" ht="16" customHeight="1" thickBot="1">
      <c r="C161" s="93"/>
      <c r="D161" s="94"/>
      <c r="E161" s="95"/>
    </row>
    <row r="168" spans="3:15" ht="21">
      <c r="C168" s="19" t="s">
        <v>171</v>
      </c>
      <c r="J168" s="19" t="s">
        <v>177</v>
      </c>
    </row>
    <row r="170" spans="3:15" ht="16" customHeight="1">
      <c r="C170" s="85" t="s">
        <v>172</v>
      </c>
      <c r="D170" s="85"/>
      <c r="E170" s="85"/>
      <c r="F170" s="85"/>
      <c r="J170" s="96" t="s">
        <v>178</v>
      </c>
      <c r="K170" s="96"/>
      <c r="L170" s="96"/>
      <c r="M170" s="96"/>
      <c r="N170" s="96"/>
      <c r="O170" s="96"/>
    </row>
    <row r="171" spans="3:15" ht="16" customHeight="1">
      <c r="C171" s="85"/>
      <c r="D171" s="85"/>
      <c r="E171" s="85"/>
      <c r="F171" s="85"/>
      <c r="J171" s="96"/>
      <c r="K171" s="96"/>
      <c r="L171" s="96"/>
      <c r="M171" s="96"/>
      <c r="N171" s="96"/>
      <c r="O171" s="96"/>
    </row>
    <row r="173" spans="3:15" ht="16" customHeight="1">
      <c r="C173" s="85" t="s">
        <v>173</v>
      </c>
      <c r="D173" s="85"/>
      <c r="E173" s="85"/>
      <c r="F173" s="85"/>
      <c r="J173" s="96" t="s">
        <v>179</v>
      </c>
      <c r="K173" s="96"/>
      <c r="L173" s="96"/>
      <c r="M173" s="96"/>
      <c r="N173" s="96"/>
      <c r="O173" s="96"/>
    </row>
    <row r="174" spans="3:15" ht="16" customHeight="1">
      <c r="C174" s="85"/>
      <c r="D174" s="85"/>
      <c r="E174" s="85"/>
      <c r="F174" s="85"/>
      <c r="J174" s="96"/>
      <c r="K174" s="96"/>
      <c r="L174" s="96"/>
      <c r="M174" s="96"/>
      <c r="N174" s="96"/>
      <c r="O174" s="96"/>
    </row>
    <row r="176" spans="3:15" ht="16" customHeight="1">
      <c r="C176" s="85" t="s">
        <v>174</v>
      </c>
      <c r="D176" s="85"/>
      <c r="E176" s="85"/>
      <c r="F176" s="85"/>
    </row>
    <row r="177" spans="3:6" ht="16" customHeight="1">
      <c r="C177" s="85"/>
      <c r="D177" s="85"/>
      <c r="E177" s="85"/>
      <c r="F177" s="85"/>
    </row>
    <row r="179" spans="3:6" ht="16" customHeight="1">
      <c r="C179" s="85" t="s">
        <v>175</v>
      </c>
      <c r="D179" s="85"/>
      <c r="E179" s="85"/>
      <c r="F179" s="85"/>
    </row>
    <row r="180" spans="3:6" ht="16" customHeight="1">
      <c r="C180" s="85"/>
      <c r="D180" s="85"/>
      <c r="E180" s="85"/>
      <c r="F180" s="85"/>
    </row>
  </sheetData>
  <mergeCells count="21">
    <mergeCell ref="C170:F171"/>
    <mergeCell ref="C173:F174"/>
    <mergeCell ref="C176:F177"/>
    <mergeCell ref="C179:F180"/>
    <mergeCell ref="J170:O171"/>
    <mergeCell ref="J173:O174"/>
    <mergeCell ref="E125:G130"/>
    <mergeCell ref="J125:L130"/>
    <mergeCell ref="C159:E161"/>
    <mergeCell ref="E90:G95"/>
    <mergeCell ref="J90:L95"/>
    <mergeCell ref="A1:XFD2"/>
    <mergeCell ref="C9:F9"/>
    <mergeCell ref="C11:D11"/>
    <mergeCell ref="C65:F65"/>
    <mergeCell ref="O90:Q95"/>
    <mergeCell ref="C81:G82"/>
    <mergeCell ref="I81:M82"/>
    <mergeCell ref="O81:S82"/>
    <mergeCell ref="C17:D17"/>
    <mergeCell ref="C64:F64"/>
  </mergeCells>
  <hyperlinks>
    <hyperlink ref="C81:G82" r:id="rId1" display="More information about the X-Road architecture" xr:uid="{9CD1E6B5-CE79-B54F-94CF-A571FDBDC8D0}"/>
    <hyperlink ref="I81:M82" r:id="rId2" location="22-reference-data" display="X-Road Central Server system requirements" xr:uid="{8519A3EE-275B-634B-A211-62F8D4B508C5}"/>
    <hyperlink ref="O81:S82" r:id="rId3" location="21-prerequisites-to-installation" display="X-Road Security Server system requirements" xr:uid="{0D22FEF1-6F72-C54E-8525-FDAA48267EED}"/>
    <hyperlink ref="C159:E161" location="'Implementation Cost Calculator'!A1" display="Get started &gt;" xr:uid="{7F62F19A-6D4F-9F4A-9750-E30455BFDF18}"/>
    <hyperlink ref="C170:E171" r:id="rId4" display="The official X-Road webpage" xr:uid="{32B239E3-8CFA-2E44-AEF3-AC73841C5A2C}"/>
    <hyperlink ref="C173:E174" r:id="rId5" display="The X-Road GitHub repository" xr:uid="{71CF30AB-F240-694E-AE65-62AF20C9EF10}"/>
    <hyperlink ref="C176:E177" r:id="rId6" display="The X-Road Knowledge Base" xr:uid="{84309854-F6E7-C048-A888-0FCC1FD804D1}"/>
    <hyperlink ref="C179:E180" r:id="rId7" display="The X-Road Service Desk" xr:uid="{D8D8B60E-85E2-644E-9AE8-CF2C0E32B571}"/>
    <hyperlink ref="J170:L171" r:id="rId8" display="The official X-Road webpage" xr:uid="{72C9B65C-3D4C-D54E-8FDD-2A54E4EED907}"/>
    <hyperlink ref="J173:L174" r:id="rId9" display="The official X-Road webpage" xr:uid="{8CEDC29D-12C1-E349-B022-25E3AF678C66}"/>
    <hyperlink ref="J170:O171" r:id="rId10" display="Nordic Institute for Interoperability Solutions (NIIS)" xr:uid="{A66F4CF3-BB63-EB47-BEF4-AFD931AA41F5}"/>
    <hyperlink ref="J173:O174" r:id="rId11" display="X-Road License Info" xr:uid="{37CD466E-EA51-7E45-A320-957363A55736}"/>
  </hyperlinks>
  <pageMargins left="0.7" right="0.7" top="0.75" bottom="0.75" header="0.3" footer="0.3"/>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75E0-B134-0F40-98D0-4A83D83DEB74}">
  <dimension ref="A1:U63"/>
  <sheetViews>
    <sheetView zoomScale="90" zoomScaleNormal="90" workbookViewId="0">
      <selection activeCell="B10" sqref="B10"/>
    </sheetView>
  </sheetViews>
  <sheetFormatPr baseColWidth="10" defaultRowHeight="16"/>
  <cols>
    <col min="1" max="1" width="9.5" style="21" customWidth="1"/>
    <col min="2" max="2" width="38" style="21" bestFit="1" customWidth="1"/>
    <col min="3" max="3" width="21.83203125" style="21" customWidth="1"/>
    <col min="4" max="4" width="9" style="21" bestFit="1" customWidth="1"/>
    <col min="5" max="5" width="10.83203125" style="21"/>
    <col min="6" max="6" width="7.6640625" style="21" customWidth="1"/>
    <col min="7" max="7" width="17.5" style="21" bestFit="1" customWidth="1"/>
    <col min="8" max="8" width="53.83203125" style="21" bestFit="1" customWidth="1"/>
    <col min="9" max="10" width="10.83203125" style="21"/>
    <col min="11" max="11" width="13.6640625" style="21" bestFit="1" customWidth="1"/>
    <col min="12" max="16384" width="10.83203125" style="21"/>
  </cols>
  <sheetData>
    <row r="1" spans="1:21" s="99" customFormat="1" ht="30" customHeight="1">
      <c r="A1" s="99" t="s">
        <v>6</v>
      </c>
    </row>
    <row r="2" spans="1:21" s="99" customFormat="1" ht="30" customHeight="1"/>
    <row r="4" spans="1:21" ht="17" thickBot="1"/>
    <row r="5" spans="1:21" ht="32" thickBot="1">
      <c r="B5" s="110" t="s">
        <v>163</v>
      </c>
      <c r="C5" s="111"/>
      <c r="D5" s="112"/>
      <c r="G5" s="106" t="s">
        <v>164</v>
      </c>
      <c r="H5" s="107"/>
      <c r="I5" s="108"/>
      <c r="S5" s="101" t="s">
        <v>145</v>
      </c>
      <c r="T5" s="102"/>
      <c r="U5" s="103"/>
    </row>
    <row r="8" spans="1:21" ht="17">
      <c r="A8" s="104" t="s">
        <v>4</v>
      </c>
      <c r="B8" s="104"/>
      <c r="C8" s="104"/>
      <c r="D8" s="104"/>
      <c r="G8" s="105" t="s">
        <v>9</v>
      </c>
      <c r="H8" s="105"/>
      <c r="I8" s="105"/>
      <c r="J8" s="105"/>
      <c r="K8" s="105"/>
      <c r="L8" s="105"/>
      <c r="M8" s="105"/>
      <c r="N8" s="105"/>
      <c r="O8" s="105"/>
      <c r="P8" s="105"/>
      <c r="Q8" s="105"/>
      <c r="R8" s="105"/>
      <c r="S8" s="105"/>
      <c r="T8" s="105"/>
      <c r="U8" s="105"/>
    </row>
    <row r="9" spans="1:21">
      <c r="G9" s="100" t="s">
        <v>148</v>
      </c>
      <c r="H9" s="100"/>
      <c r="I9" s="100"/>
      <c r="J9" s="100"/>
      <c r="K9" s="100"/>
      <c r="L9" s="100"/>
      <c r="M9" s="100"/>
      <c r="N9" s="100"/>
      <c r="O9" s="100"/>
      <c r="P9" s="100"/>
      <c r="Q9" s="100"/>
      <c r="R9" s="100"/>
      <c r="S9" s="100"/>
      <c r="T9" s="100"/>
      <c r="U9" s="100"/>
    </row>
    <row r="10" spans="1:21">
      <c r="B10" s="24" t="s">
        <v>5</v>
      </c>
      <c r="C10" s="34">
        <v>440</v>
      </c>
      <c r="D10" s="24" t="s">
        <v>0</v>
      </c>
      <c r="G10" s="35" t="s">
        <v>7</v>
      </c>
      <c r="H10" s="35" t="s">
        <v>8</v>
      </c>
      <c r="I10" s="35" t="s">
        <v>11</v>
      </c>
      <c r="J10" s="35" t="s">
        <v>12</v>
      </c>
      <c r="K10" s="35" t="s">
        <v>13</v>
      </c>
      <c r="L10" s="35" t="s">
        <v>14</v>
      </c>
      <c r="M10" s="35" t="s">
        <v>15</v>
      </c>
      <c r="N10" s="35" t="s">
        <v>16</v>
      </c>
      <c r="O10" s="35" t="s">
        <v>17</v>
      </c>
      <c r="P10" s="35" t="s">
        <v>18</v>
      </c>
      <c r="Q10" s="35" t="s">
        <v>19</v>
      </c>
      <c r="R10" s="35" t="s">
        <v>20</v>
      </c>
      <c r="S10" s="35" t="s">
        <v>21</v>
      </c>
      <c r="T10" s="35" t="s">
        <v>22</v>
      </c>
      <c r="U10" s="35" t="s">
        <v>36</v>
      </c>
    </row>
    <row r="11" spans="1:21">
      <c r="G11" s="36">
        <v>1</v>
      </c>
      <c r="H11" s="37" t="s">
        <v>1</v>
      </c>
      <c r="I11" s="37"/>
      <c r="J11" s="37"/>
      <c r="K11" s="37"/>
      <c r="L11" s="37"/>
      <c r="M11" s="37"/>
      <c r="N11" s="37"/>
      <c r="O11" s="37"/>
      <c r="P11" s="37"/>
      <c r="Q11" s="37"/>
      <c r="R11" s="37"/>
      <c r="S11" s="37"/>
      <c r="T11" s="38"/>
      <c r="U11" s="39"/>
    </row>
    <row r="12" spans="1:21">
      <c r="E12" s="40"/>
      <c r="G12" s="41" t="s">
        <v>10</v>
      </c>
      <c r="H12" s="42" t="s">
        <v>27</v>
      </c>
      <c r="I12" s="42">
        <v>30</v>
      </c>
      <c r="J12" s="42">
        <v>30</v>
      </c>
      <c r="K12" s="42"/>
      <c r="L12" s="42"/>
      <c r="M12" s="42"/>
      <c r="N12" s="42"/>
      <c r="O12" s="42"/>
      <c r="P12" s="42"/>
      <c r="Q12" s="42"/>
      <c r="R12" s="42"/>
      <c r="S12" s="42"/>
      <c r="T12" s="42"/>
      <c r="U12" s="58">
        <f>SUM(I12:T12)</f>
        <v>60</v>
      </c>
    </row>
    <row r="13" spans="1:21" ht="17">
      <c r="A13" s="104" t="s">
        <v>95</v>
      </c>
      <c r="B13" s="104"/>
      <c r="C13" s="104"/>
      <c r="D13" s="104"/>
      <c r="E13" s="109" t="s">
        <v>180</v>
      </c>
      <c r="F13" s="109"/>
      <c r="G13" s="41" t="s">
        <v>23</v>
      </c>
      <c r="H13" s="42" t="s">
        <v>26</v>
      </c>
      <c r="I13" s="42"/>
      <c r="J13" s="42">
        <v>20</v>
      </c>
      <c r="K13" s="42"/>
      <c r="L13" s="42"/>
      <c r="M13" s="42"/>
      <c r="N13" s="42"/>
      <c r="O13" s="42"/>
      <c r="P13" s="42"/>
      <c r="Q13" s="42"/>
      <c r="R13" s="42"/>
      <c r="S13" s="42"/>
      <c r="T13" s="42"/>
      <c r="U13" s="58">
        <f t="shared" ref="U13:U59" si="0">SUM(I13:T13)</f>
        <v>20</v>
      </c>
    </row>
    <row r="14" spans="1:21">
      <c r="G14" s="41" t="s">
        <v>24</v>
      </c>
      <c r="H14" s="42" t="s">
        <v>3</v>
      </c>
      <c r="I14" s="42"/>
      <c r="J14" s="42">
        <v>20</v>
      </c>
      <c r="K14" s="42"/>
      <c r="L14" s="42"/>
      <c r="M14" s="42"/>
      <c r="N14" s="42"/>
      <c r="O14" s="42"/>
      <c r="P14" s="42"/>
      <c r="Q14" s="42"/>
      <c r="R14" s="42"/>
      <c r="S14" s="42"/>
      <c r="T14" s="42"/>
      <c r="U14" s="58">
        <f t="shared" si="0"/>
        <v>20</v>
      </c>
    </row>
    <row r="15" spans="1:21">
      <c r="B15" s="24" t="s">
        <v>96</v>
      </c>
      <c r="C15" s="43">
        <v>9</v>
      </c>
      <c r="D15" s="24" t="s">
        <v>28</v>
      </c>
      <c r="G15" s="41" t="s">
        <v>25</v>
      </c>
      <c r="H15" s="42" t="s">
        <v>64</v>
      </c>
      <c r="I15" s="42"/>
      <c r="J15" s="42"/>
      <c r="K15" s="42"/>
      <c r="L15" s="42"/>
      <c r="M15" s="42"/>
      <c r="N15" s="42"/>
      <c r="O15" s="42"/>
      <c r="P15" s="42"/>
      <c r="Q15" s="42"/>
      <c r="R15" s="42"/>
      <c r="S15" s="42"/>
      <c r="T15" s="42"/>
      <c r="U15" s="58">
        <f t="shared" si="0"/>
        <v>0</v>
      </c>
    </row>
    <row r="16" spans="1:21">
      <c r="B16" s="24" t="s">
        <v>100</v>
      </c>
      <c r="C16" s="43">
        <v>9</v>
      </c>
      <c r="D16" s="24" t="s">
        <v>28</v>
      </c>
      <c r="G16" s="44">
        <v>2</v>
      </c>
      <c r="H16" s="38" t="s">
        <v>186</v>
      </c>
      <c r="I16" s="38"/>
      <c r="J16" s="38"/>
      <c r="K16" s="38"/>
      <c r="L16" s="38"/>
      <c r="M16" s="38"/>
      <c r="N16" s="38"/>
      <c r="O16" s="38"/>
      <c r="P16" s="38"/>
      <c r="Q16" s="38"/>
      <c r="R16" s="38"/>
      <c r="S16" s="38"/>
      <c r="T16" s="38"/>
      <c r="U16" s="39"/>
    </row>
    <row r="17" spans="1:21">
      <c r="B17" s="24" t="s">
        <v>104</v>
      </c>
      <c r="C17" s="43">
        <v>1</v>
      </c>
      <c r="D17" s="24" t="s">
        <v>28</v>
      </c>
      <c r="G17" s="41" t="s">
        <v>29</v>
      </c>
      <c r="H17" s="42" t="s">
        <v>31</v>
      </c>
      <c r="I17" s="42"/>
      <c r="J17" s="42">
        <v>20</v>
      </c>
      <c r="K17" s="42"/>
      <c r="L17" s="42"/>
      <c r="M17" s="42"/>
      <c r="N17" s="42"/>
      <c r="O17" s="42"/>
      <c r="P17" s="42"/>
      <c r="Q17" s="42"/>
      <c r="R17" s="42"/>
      <c r="S17" s="42"/>
      <c r="T17" s="42"/>
      <c r="U17" s="58">
        <f t="shared" si="0"/>
        <v>20</v>
      </c>
    </row>
    <row r="18" spans="1:21">
      <c r="B18" s="24" t="s">
        <v>103</v>
      </c>
      <c r="C18" s="43">
        <v>2</v>
      </c>
      <c r="D18" s="24" t="s">
        <v>28</v>
      </c>
      <c r="G18" s="41" t="s">
        <v>30</v>
      </c>
      <c r="H18" s="42" t="s">
        <v>81</v>
      </c>
      <c r="I18" s="42"/>
      <c r="J18" s="42"/>
      <c r="K18" s="42">
        <v>10</v>
      </c>
      <c r="L18" s="42"/>
      <c r="M18" s="42"/>
      <c r="N18" s="42"/>
      <c r="O18" s="42"/>
      <c r="P18" s="42"/>
      <c r="Q18" s="42"/>
      <c r="R18" s="42"/>
      <c r="S18" s="42"/>
      <c r="T18" s="42"/>
      <c r="U18" s="58">
        <f t="shared" si="0"/>
        <v>10</v>
      </c>
    </row>
    <row r="19" spans="1:21">
      <c r="B19" s="24" t="s">
        <v>190</v>
      </c>
      <c r="C19" s="34">
        <v>100</v>
      </c>
      <c r="D19" s="24" t="s">
        <v>0</v>
      </c>
      <c r="G19" s="41" t="s">
        <v>32</v>
      </c>
      <c r="H19" s="42" t="s">
        <v>2</v>
      </c>
      <c r="I19" s="42"/>
      <c r="J19" s="42"/>
      <c r="K19" s="42"/>
      <c r="L19" s="42">
        <v>20</v>
      </c>
      <c r="M19" s="42"/>
      <c r="N19" s="42"/>
      <c r="O19" s="42"/>
      <c r="P19" s="42"/>
      <c r="Q19" s="42"/>
      <c r="R19" s="42"/>
      <c r="S19" s="42"/>
      <c r="T19" s="42"/>
      <c r="U19" s="58">
        <f t="shared" si="0"/>
        <v>20</v>
      </c>
    </row>
    <row r="20" spans="1:21">
      <c r="B20" s="24" t="s">
        <v>136</v>
      </c>
      <c r="C20" s="34">
        <v>1300</v>
      </c>
      <c r="D20" s="24" t="s">
        <v>0</v>
      </c>
      <c r="G20" s="41" t="s">
        <v>33</v>
      </c>
      <c r="H20" s="42" t="s">
        <v>35</v>
      </c>
      <c r="I20" s="42"/>
      <c r="J20" s="42"/>
      <c r="K20" s="42"/>
      <c r="L20" s="42">
        <v>20</v>
      </c>
      <c r="M20" s="42"/>
      <c r="N20" s="42"/>
      <c r="O20" s="42"/>
      <c r="P20" s="42"/>
      <c r="Q20" s="42"/>
      <c r="R20" s="42"/>
      <c r="S20" s="42"/>
      <c r="T20" s="42"/>
      <c r="U20" s="58">
        <f t="shared" si="0"/>
        <v>20</v>
      </c>
    </row>
    <row r="21" spans="1:21">
      <c r="B21" s="24" t="s">
        <v>105</v>
      </c>
      <c r="C21" s="34">
        <v>500</v>
      </c>
      <c r="D21" s="24" t="s">
        <v>0</v>
      </c>
      <c r="G21" s="41" t="s">
        <v>34</v>
      </c>
      <c r="H21" s="42" t="s">
        <v>65</v>
      </c>
      <c r="I21" s="42"/>
      <c r="J21" s="42"/>
      <c r="K21" s="42"/>
      <c r="L21" s="42"/>
      <c r="M21" s="42"/>
      <c r="N21" s="42"/>
      <c r="O21" s="42"/>
      <c r="P21" s="42"/>
      <c r="Q21" s="42"/>
      <c r="R21" s="42"/>
      <c r="S21" s="42"/>
      <c r="T21" s="42"/>
      <c r="U21" s="58">
        <f t="shared" si="0"/>
        <v>0</v>
      </c>
    </row>
    <row r="22" spans="1:21">
      <c r="G22" s="44">
        <v>3</v>
      </c>
      <c r="H22" s="38" t="s">
        <v>50</v>
      </c>
      <c r="I22" s="38"/>
      <c r="J22" s="38"/>
      <c r="K22" s="38"/>
      <c r="L22" s="38"/>
      <c r="M22" s="38"/>
      <c r="N22" s="38"/>
      <c r="O22" s="38"/>
      <c r="P22" s="38"/>
      <c r="Q22" s="38"/>
      <c r="R22" s="38"/>
      <c r="S22" s="38"/>
      <c r="T22" s="38"/>
      <c r="U22" s="38"/>
    </row>
    <row r="23" spans="1:21">
      <c r="B23" s="28" t="s">
        <v>121</v>
      </c>
      <c r="C23" s="29"/>
      <c r="D23" s="29"/>
      <c r="G23" s="41" t="s">
        <v>37</v>
      </c>
      <c r="H23" s="42" t="s">
        <v>31</v>
      </c>
      <c r="I23" s="42"/>
      <c r="J23" s="42"/>
      <c r="K23" s="42"/>
      <c r="L23" s="42">
        <v>7</v>
      </c>
      <c r="M23" s="42"/>
      <c r="N23" s="42"/>
      <c r="O23" s="42"/>
      <c r="P23" s="42"/>
      <c r="Q23" s="42"/>
      <c r="R23" s="42"/>
      <c r="S23" s="42"/>
      <c r="T23" s="42"/>
      <c r="U23" s="58">
        <f t="shared" si="0"/>
        <v>7</v>
      </c>
    </row>
    <row r="24" spans="1:21">
      <c r="G24" s="41" t="s">
        <v>38</v>
      </c>
      <c r="H24" s="42" t="s">
        <v>2</v>
      </c>
      <c r="I24" s="42"/>
      <c r="J24" s="42"/>
      <c r="K24" s="42"/>
      <c r="L24" s="42"/>
      <c r="M24" s="42">
        <v>7</v>
      </c>
      <c r="N24" s="42"/>
      <c r="O24" s="42"/>
      <c r="P24" s="42"/>
      <c r="Q24" s="42"/>
      <c r="R24" s="42"/>
      <c r="S24" s="42"/>
      <c r="T24" s="42"/>
      <c r="U24" s="58">
        <f t="shared" si="0"/>
        <v>7</v>
      </c>
    </row>
    <row r="25" spans="1:21">
      <c r="B25" s="30" t="s">
        <v>123</v>
      </c>
      <c r="C25" s="49">
        <f>((C15+C16+C17)*C19)+(C18*C20)+C21</f>
        <v>5000</v>
      </c>
      <c r="D25" s="30" t="s">
        <v>0</v>
      </c>
      <c r="E25" s="40"/>
      <c r="G25" s="41" t="s">
        <v>39</v>
      </c>
      <c r="H25" s="42" t="s">
        <v>35</v>
      </c>
      <c r="I25" s="42"/>
      <c r="J25" s="42"/>
      <c r="K25" s="42"/>
      <c r="L25" s="42"/>
      <c r="M25" s="42">
        <v>7</v>
      </c>
      <c r="N25" s="42"/>
      <c r="O25" s="42"/>
      <c r="P25" s="42"/>
      <c r="Q25" s="42"/>
      <c r="R25" s="42"/>
      <c r="S25" s="42"/>
      <c r="T25" s="42"/>
      <c r="U25" s="58">
        <f t="shared" si="0"/>
        <v>7</v>
      </c>
    </row>
    <row r="26" spans="1:21">
      <c r="B26" s="30" t="s">
        <v>122</v>
      </c>
      <c r="C26" s="49">
        <f>((C15+C16+C17)*C19*12)+(C18*C20*12)+C21*12</f>
        <v>60000</v>
      </c>
      <c r="D26" s="30" t="s">
        <v>0</v>
      </c>
      <c r="G26" s="41" t="s">
        <v>40</v>
      </c>
      <c r="H26" s="42" t="s">
        <v>65</v>
      </c>
      <c r="I26" s="42"/>
      <c r="J26" s="42"/>
      <c r="K26" s="42"/>
      <c r="L26" s="42"/>
      <c r="M26" s="42"/>
      <c r="N26" s="42"/>
      <c r="O26" s="42"/>
      <c r="P26" s="42"/>
      <c r="Q26" s="42"/>
      <c r="R26" s="42"/>
      <c r="S26" s="42"/>
      <c r="T26" s="42"/>
      <c r="U26" s="58">
        <f t="shared" si="0"/>
        <v>0</v>
      </c>
    </row>
    <row r="27" spans="1:21">
      <c r="G27" s="44" t="s">
        <v>44</v>
      </c>
      <c r="H27" s="38" t="s">
        <v>51</v>
      </c>
      <c r="I27" s="38"/>
      <c r="J27" s="38"/>
      <c r="K27" s="38"/>
      <c r="L27" s="38"/>
      <c r="M27" s="38"/>
      <c r="N27" s="38"/>
      <c r="O27" s="38"/>
      <c r="P27" s="38"/>
      <c r="Q27" s="38"/>
      <c r="R27" s="38"/>
      <c r="S27" s="38"/>
      <c r="T27" s="38"/>
      <c r="U27" s="38"/>
    </row>
    <row r="28" spans="1:21">
      <c r="G28" s="41" t="s">
        <v>45</v>
      </c>
      <c r="H28" s="42" t="s">
        <v>31</v>
      </c>
      <c r="I28" s="42"/>
      <c r="J28" s="42"/>
      <c r="K28" s="42"/>
      <c r="L28" s="42"/>
      <c r="M28" s="42"/>
      <c r="N28" s="42">
        <v>7</v>
      </c>
      <c r="O28" s="42"/>
      <c r="P28" s="42"/>
      <c r="Q28" s="42"/>
      <c r="R28" s="42"/>
      <c r="S28" s="42"/>
      <c r="T28" s="42"/>
      <c r="U28" s="58">
        <f t="shared" si="0"/>
        <v>7</v>
      </c>
    </row>
    <row r="29" spans="1:21" ht="17">
      <c r="A29" s="104" t="s">
        <v>137</v>
      </c>
      <c r="B29" s="104"/>
      <c r="C29" s="104"/>
      <c r="D29" s="104"/>
      <c r="E29" s="109" t="s">
        <v>180</v>
      </c>
      <c r="F29" s="109"/>
      <c r="G29" s="41" t="s">
        <v>46</v>
      </c>
      <c r="H29" s="42" t="s">
        <v>2</v>
      </c>
      <c r="I29" s="42"/>
      <c r="J29" s="42"/>
      <c r="K29" s="42"/>
      <c r="L29" s="42"/>
      <c r="M29" s="42"/>
      <c r="N29" s="42"/>
      <c r="O29" s="42">
        <v>7</v>
      </c>
      <c r="P29" s="42"/>
      <c r="Q29" s="42"/>
      <c r="R29" s="42"/>
      <c r="S29" s="42"/>
      <c r="T29" s="42"/>
      <c r="U29" s="58">
        <f t="shared" si="0"/>
        <v>7</v>
      </c>
    </row>
    <row r="30" spans="1:21">
      <c r="G30" s="41" t="s">
        <v>47</v>
      </c>
      <c r="H30" s="42" t="s">
        <v>49</v>
      </c>
      <c r="I30" s="42"/>
      <c r="J30" s="42"/>
      <c r="K30" s="42"/>
      <c r="L30" s="42"/>
      <c r="M30" s="42"/>
      <c r="N30" s="42"/>
      <c r="O30" s="42">
        <v>7</v>
      </c>
      <c r="P30" s="42"/>
      <c r="Q30" s="42"/>
      <c r="R30" s="42"/>
      <c r="S30" s="42"/>
      <c r="T30" s="42"/>
      <c r="U30" s="58">
        <f t="shared" si="0"/>
        <v>7</v>
      </c>
    </row>
    <row r="31" spans="1:21">
      <c r="B31" s="24" t="s">
        <v>101</v>
      </c>
      <c r="C31" s="43">
        <v>6</v>
      </c>
      <c r="D31" s="24" t="s">
        <v>28</v>
      </c>
      <c r="G31" s="41" t="s">
        <v>48</v>
      </c>
      <c r="H31" s="42" t="s">
        <v>65</v>
      </c>
      <c r="I31" s="42"/>
      <c r="J31" s="42"/>
      <c r="K31" s="42"/>
      <c r="L31" s="42"/>
      <c r="M31" s="42"/>
      <c r="N31" s="42"/>
      <c r="O31" s="42"/>
      <c r="P31" s="42"/>
      <c r="Q31" s="42"/>
      <c r="R31" s="42"/>
      <c r="S31" s="42"/>
      <c r="T31" s="42"/>
      <c r="U31" s="58">
        <f t="shared" si="0"/>
        <v>0</v>
      </c>
    </row>
    <row r="32" spans="1:21">
      <c r="B32" s="24" t="s">
        <v>102</v>
      </c>
      <c r="C32" s="43">
        <v>6</v>
      </c>
      <c r="D32" s="24" t="s">
        <v>28</v>
      </c>
      <c r="G32" s="44">
        <v>5</v>
      </c>
      <c r="H32" s="38" t="s">
        <v>52</v>
      </c>
      <c r="I32" s="38"/>
      <c r="J32" s="38"/>
      <c r="K32" s="38"/>
      <c r="L32" s="38"/>
      <c r="M32" s="38"/>
      <c r="N32" s="38"/>
      <c r="O32" s="38"/>
      <c r="P32" s="38"/>
      <c r="Q32" s="38"/>
      <c r="R32" s="38"/>
      <c r="S32" s="38"/>
      <c r="T32" s="38"/>
      <c r="U32" s="38"/>
    </row>
    <row r="33" spans="2:21">
      <c r="B33" s="24" t="s">
        <v>97</v>
      </c>
      <c r="C33" s="34">
        <v>20</v>
      </c>
      <c r="D33" s="24" t="s">
        <v>0</v>
      </c>
      <c r="G33" s="41" t="s">
        <v>55</v>
      </c>
      <c r="H33" s="42" t="s">
        <v>54</v>
      </c>
      <c r="I33" s="42"/>
      <c r="J33" s="42"/>
      <c r="K33" s="42"/>
      <c r="L33" s="42"/>
      <c r="M33" s="42"/>
      <c r="N33" s="42">
        <v>7</v>
      </c>
      <c r="O33" s="42">
        <v>10</v>
      </c>
      <c r="P33" s="42">
        <v>5</v>
      </c>
      <c r="Q33" s="42"/>
      <c r="R33" s="42"/>
      <c r="S33" s="42"/>
      <c r="T33" s="42"/>
      <c r="U33" s="58">
        <f t="shared" si="0"/>
        <v>22</v>
      </c>
    </row>
    <row r="34" spans="2:21">
      <c r="B34" s="24" t="s">
        <v>98</v>
      </c>
      <c r="C34" s="34">
        <v>10</v>
      </c>
      <c r="D34" s="24" t="s">
        <v>0</v>
      </c>
      <c r="G34" s="41" t="s">
        <v>56</v>
      </c>
      <c r="H34" s="42" t="s">
        <v>43</v>
      </c>
      <c r="I34" s="42"/>
      <c r="J34" s="42"/>
      <c r="K34" s="42"/>
      <c r="L34" s="42"/>
      <c r="M34" s="42"/>
      <c r="N34" s="42"/>
      <c r="O34" s="42">
        <v>10</v>
      </c>
      <c r="P34" s="42">
        <v>10</v>
      </c>
      <c r="Q34" s="42"/>
      <c r="R34" s="42"/>
      <c r="S34" s="42"/>
      <c r="T34" s="42"/>
      <c r="U34" s="58">
        <f t="shared" si="0"/>
        <v>20</v>
      </c>
    </row>
    <row r="35" spans="2:21">
      <c r="B35" s="24" t="s">
        <v>114</v>
      </c>
      <c r="C35" s="43">
        <v>600</v>
      </c>
      <c r="D35" s="24" t="s">
        <v>116</v>
      </c>
      <c r="G35" s="41" t="s">
        <v>57</v>
      </c>
      <c r="H35" s="42" t="s">
        <v>41</v>
      </c>
      <c r="I35" s="42"/>
      <c r="J35" s="42"/>
      <c r="K35" s="42">
        <v>7</v>
      </c>
      <c r="L35" s="42">
        <v>7</v>
      </c>
      <c r="M35" s="42">
        <v>7</v>
      </c>
      <c r="N35" s="42">
        <v>7</v>
      </c>
      <c r="O35" s="42">
        <v>7</v>
      </c>
      <c r="P35" s="42">
        <v>7</v>
      </c>
      <c r="Q35" s="42"/>
      <c r="R35" s="42"/>
      <c r="S35" s="42"/>
      <c r="T35" s="42"/>
      <c r="U35" s="58">
        <f t="shared" si="0"/>
        <v>42</v>
      </c>
    </row>
    <row r="36" spans="2:21">
      <c r="B36" s="24" t="s">
        <v>115</v>
      </c>
      <c r="C36" s="43">
        <v>60</v>
      </c>
      <c r="D36" s="24" t="s">
        <v>116</v>
      </c>
      <c r="G36" s="41" t="s">
        <v>58</v>
      </c>
      <c r="H36" s="42" t="s">
        <v>42</v>
      </c>
      <c r="I36" s="42"/>
      <c r="J36" s="42"/>
      <c r="K36" s="42"/>
      <c r="L36" s="42"/>
      <c r="M36" s="42"/>
      <c r="N36" s="42">
        <v>5</v>
      </c>
      <c r="O36" s="42">
        <v>5</v>
      </c>
      <c r="P36" s="42">
        <v>5</v>
      </c>
      <c r="Q36" s="42"/>
      <c r="R36" s="42"/>
      <c r="S36" s="42"/>
      <c r="T36" s="42"/>
      <c r="U36" s="58">
        <f t="shared" si="0"/>
        <v>15</v>
      </c>
    </row>
    <row r="37" spans="2:21">
      <c r="B37" s="24" t="s">
        <v>110</v>
      </c>
      <c r="C37" s="34">
        <v>0</v>
      </c>
      <c r="D37" s="24" t="s">
        <v>0</v>
      </c>
      <c r="G37" s="41" t="s">
        <v>59</v>
      </c>
      <c r="H37" s="42" t="s">
        <v>53</v>
      </c>
      <c r="I37" s="42"/>
      <c r="J37" s="42"/>
      <c r="K37" s="42"/>
      <c r="L37" s="42"/>
      <c r="M37" s="42"/>
      <c r="N37" s="42"/>
      <c r="O37" s="42">
        <v>50</v>
      </c>
      <c r="P37" s="42">
        <v>50</v>
      </c>
      <c r="Q37" s="42"/>
      <c r="R37" s="42"/>
      <c r="S37" s="42"/>
      <c r="T37" s="42"/>
      <c r="U37" s="58">
        <f t="shared" si="0"/>
        <v>100</v>
      </c>
    </row>
    <row r="38" spans="2:21">
      <c r="B38" s="24" t="s">
        <v>111</v>
      </c>
      <c r="C38" s="34">
        <v>0</v>
      </c>
      <c r="D38" s="24" t="s">
        <v>0</v>
      </c>
      <c r="G38" s="41" t="s">
        <v>66</v>
      </c>
      <c r="H38" s="42" t="s">
        <v>67</v>
      </c>
      <c r="I38" s="42"/>
      <c r="J38" s="42"/>
      <c r="K38" s="42"/>
      <c r="L38" s="42"/>
      <c r="M38" s="42"/>
      <c r="N38" s="42"/>
      <c r="O38" s="42"/>
      <c r="P38" s="42"/>
      <c r="Q38" s="42"/>
      <c r="R38" s="42"/>
      <c r="S38" s="42"/>
      <c r="T38" s="42"/>
      <c r="U38" s="58">
        <f t="shared" si="0"/>
        <v>0</v>
      </c>
    </row>
    <row r="39" spans="2:21">
      <c r="G39" s="44">
        <v>6</v>
      </c>
      <c r="H39" s="38" t="s">
        <v>60</v>
      </c>
      <c r="I39" s="38"/>
      <c r="J39" s="38"/>
      <c r="K39" s="38"/>
      <c r="L39" s="38"/>
      <c r="M39" s="38"/>
      <c r="N39" s="38"/>
      <c r="O39" s="38"/>
      <c r="P39" s="38"/>
      <c r="Q39" s="38"/>
      <c r="R39" s="38"/>
      <c r="S39" s="38"/>
      <c r="T39" s="38"/>
      <c r="U39" s="38"/>
    </row>
    <row r="40" spans="2:21">
      <c r="B40" s="28" t="s">
        <v>121</v>
      </c>
      <c r="C40" s="29"/>
      <c r="D40" s="29"/>
      <c r="G40" s="41" t="s">
        <v>61</v>
      </c>
      <c r="H40" s="42" t="s">
        <v>84</v>
      </c>
      <c r="I40" s="42"/>
      <c r="J40" s="42"/>
      <c r="K40" s="42"/>
      <c r="L40" s="42">
        <v>10</v>
      </c>
      <c r="M40" s="42">
        <v>10</v>
      </c>
      <c r="N40" s="42">
        <v>7</v>
      </c>
      <c r="O40" s="42"/>
      <c r="P40" s="42"/>
      <c r="Q40" s="42"/>
      <c r="R40" s="42"/>
      <c r="S40" s="42"/>
      <c r="T40" s="42"/>
      <c r="U40" s="58">
        <f t="shared" si="0"/>
        <v>27</v>
      </c>
    </row>
    <row r="41" spans="2:21">
      <c r="G41" s="41" t="s">
        <v>62</v>
      </c>
      <c r="H41" s="42" t="s">
        <v>63</v>
      </c>
      <c r="I41" s="42"/>
      <c r="J41" s="42"/>
      <c r="K41" s="42"/>
      <c r="L41" s="42"/>
      <c r="M41" s="42">
        <v>7</v>
      </c>
      <c r="N41" s="42">
        <v>7</v>
      </c>
      <c r="O41" s="42">
        <v>7</v>
      </c>
      <c r="P41" s="42"/>
      <c r="Q41" s="42"/>
      <c r="R41" s="42"/>
      <c r="S41" s="42"/>
      <c r="T41" s="42"/>
      <c r="U41" s="58">
        <f t="shared" si="0"/>
        <v>21</v>
      </c>
    </row>
    <row r="42" spans="2:21">
      <c r="B42" s="24" t="s">
        <v>109</v>
      </c>
      <c r="C42" s="50">
        <f>(2629800/C35)*(C31+C32)</f>
        <v>52596</v>
      </c>
      <c r="D42" s="24" t="s">
        <v>28</v>
      </c>
      <c r="G42" s="41" t="s">
        <v>68</v>
      </c>
      <c r="H42" s="42" t="s">
        <v>106</v>
      </c>
      <c r="I42" s="42"/>
      <c r="J42" s="42"/>
      <c r="K42" s="42"/>
      <c r="L42" s="42"/>
      <c r="M42" s="42"/>
      <c r="N42" s="42">
        <v>5</v>
      </c>
      <c r="O42" s="42">
        <v>7</v>
      </c>
      <c r="P42" s="42"/>
      <c r="Q42" s="42"/>
      <c r="R42" s="42"/>
      <c r="S42" s="42"/>
      <c r="T42" s="42"/>
      <c r="U42" s="58">
        <f t="shared" si="0"/>
        <v>12</v>
      </c>
    </row>
    <row r="43" spans="2:21">
      <c r="B43" s="24" t="s">
        <v>112</v>
      </c>
      <c r="C43" s="50">
        <f>(2629800/C36)*C32</f>
        <v>262980</v>
      </c>
      <c r="D43" s="24" t="s">
        <v>28</v>
      </c>
      <c r="G43" s="41" t="s">
        <v>85</v>
      </c>
      <c r="H43" s="42" t="s">
        <v>69</v>
      </c>
      <c r="I43" s="42"/>
      <c r="J43" s="42"/>
      <c r="K43" s="42"/>
      <c r="L43" s="42"/>
      <c r="M43" s="42"/>
      <c r="N43" s="42"/>
      <c r="O43" s="42"/>
      <c r="P43" s="42"/>
      <c r="Q43" s="42"/>
      <c r="R43" s="42"/>
      <c r="S43" s="42"/>
      <c r="T43" s="42"/>
      <c r="U43" s="58">
        <f t="shared" si="0"/>
        <v>0</v>
      </c>
    </row>
    <row r="44" spans="2:21">
      <c r="C44" s="51"/>
      <c r="G44" s="45">
        <v>7</v>
      </c>
      <c r="H44" s="46" t="s">
        <v>99</v>
      </c>
      <c r="I44" s="46"/>
      <c r="J44" s="46"/>
      <c r="K44" s="46"/>
      <c r="L44" s="46"/>
      <c r="M44" s="46"/>
      <c r="N44" s="46"/>
      <c r="O44" s="46"/>
      <c r="P44" s="46"/>
      <c r="Q44" s="46"/>
      <c r="R44" s="46"/>
      <c r="S44" s="46"/>
      <c r="T44" s="46"/>
      <c r="U44" s="46"/>
    </row>
    <row r="45" spans="2:21">
      <c r="B45" s="24" t="s">
        <v>117</v>
      </c>
      <c r="C45" s="52">
        <f>C42*C37</f>
        <v>0</v>
      </c>
      <c r="D45" s="24" t="s">
        <v>0</v>
      </c>
      <c r="G45" s="41" t="s">
        <v>70</v>
      </c>
      <c r="H45" s="42" t="s">
        <v>79</v>
      </c>
      <c r="I45" s="42"/>
      <c r="J45" s="42"/>
      <c r="K45" s="42">
        <v>5</v>
      </c>
      <c r="L45" s="42">
        <v>5</v>
      </c>
      <c r="M45" s="42">
        <v>7</v>
      </c>
      <c r="N45" s="42">
        <v>7</v>
      </c>
      <c r="O45" s="42">
        <v>7</v>
      </c>
      <c r="P45" s="42"/>
      <c r="Q45" s="42"/>
      <c r="R45" s="42"/>
      <c r="S45" s="42"/>
      <c r="T45" s="42"/>
      <c r="U45" s="58">
        <f t="shared" si="0"/>
        <v>31</v>
      </c>
    </row>
    <row r="46" spans="2:21">
      <c r="B46" s="24" t="s">
        <v>118</v>
      </c>
      <c r="C46" s="52">
        <f>C43*C38</f>
        <v>0</v>
      </c>
      <c r="D46" s="24" t="s">
        <v>0</v>
      </c>
      <c r="G46" s="41" t="s">
        <v>71</v>
      </c>
      <c r="H46" s="42" t="s">
        <v>76</v>
      </c>
      <c r="I46" s="42"/>
      <c r="J46" s="42"/>
      <c r="K46" s="42"/>
      <c r="L46" s="42">
        <v>14</v>
      </c>
      <c r="M46" s="42"/>
      <c r="N46" s="42"/>
      <c r="O46" s="42"/>
      <c r="P46" s="42"/>
      <c r="Q46" s="42"/>
      <c r="R46" s="42"/>
      <c r="S46" s="42"/>
      <c r="T46" s="42"/>
      <c r="U46" s="58">
        <f t="shared" si="0"/>
        <v>14</v>
      </c>
    </row>
    <row r="47" spans="2:21">
      <c r="B47" s="24" t="s">
        <v>119</v>
      </c>
      <c r="C47" s="53">
        <f>(C31*C33)+(C32*C34)</f>
        <v>180</v>
      </c>
      <c r="D47" s="24" t="s">
        <v>0</v>
      </c>
      <c r="G47" s="41" t="s">
        <v>73</v>
      </c>
      <c r="H47" s="42" t="s">
        <v>78</v>
      </c>
      <c r="I47" s="42"/>
      <c r="J47" s="42"/>
      <c r="K47" s="42"/>
      <c r="L47" s="42"/>
      <c r="M47" s="42"/>
      <c r="N47" s="42"/>
      <c r="O47" s="42"/>
      <c r="P47" s="42"/>
      <c r="Q47" s="42"/>
      <c r="R47" s="42"/>
      <c r="S47" s="42"/>
      <c r="T47" s="42"/>
      <c r="U47" s="58">
        <f t="shared" si="0"/>
        <v>0</v>
      </c>
    </row>
    <row r="48" spans="2:21">
      <c r="G48" s="45">
        <v>7</v>
      </c>
      <c r="H48" s="46" t="s">
        <v>80</v>
      </c>
      <c r="I48" s="46"/>
      <c r="J48" s="46"/>
      <c r="K48" s="46"/>
      <c r="L48" s="46"/>
      <c r="M48" s="46"/>
      <c r="N48" s="46"/>
      <c r="O48" s="46"/>
      <c r="P48" s="46"/>
      <c r="Q48" s="46"/>
      <c r="R48" s="46"/>
      <c r="S48" s="46"/>
      <c r="T48" s="46"/>
      <c r="U48" s="46"/>
    </row>
    <row r="49" spans="1:21">
      <c r="B49" s="30" t="s">
        <v>113</v>
      </c>
      <c r="C49" s="49">
        <f>SUM(C45:C47)</f>
        <v>180</v>
      </c>
      <c r="D49" s="30"/>
      <c r="G49" s="41" t="s">
        <v>70</v>
      </c>
      <c r="H49" s="42" t="s">
        <v>75</v>
      </c>
      <c r="I49" s="42"/>
      <c r="J49" s="42"/>
      <c r="K49" s="42"/>
      <c r="L49" s="42"/>
      <c r="M49" s="42"/>
      <c r="N49" s="42"/>
      <c r="O49" s="42"/>
      <c r="P49" s="42"/>
      <c r="Q49" s="42"/>
      <c r="R49" s="42"/>
      <c r="S49" s="42"/>
      <c r="T49" s="42"/>
      <c r="U49" s="58">
        <f t="shared" si="0"/>
        <v>0</v>
      </c>
    </row>
    <row r="50" spans="1:21">
      <c r="B50" s="30" t="s">
        <v>120</v>
      </c>
      <c r="C50" s="49">
        <f>C49*12</f>
        <v>2160</v>
      </c>
      <c r="D50" s="30"/>
      <c r="G50" s="41" t="s">
        <v>71</v>
      </c>
      <c r="H50" s="42" t="s">
        <v>107</v>
      </c>
      <c r="I50" s="42"/>
      <c r="J50" s="42"/>
      <c r="K50" s="42"/>
      <c r="L50" s="42"/>
      <c r="M50" s="42"/>
      <c r="N50" s="42"/>
      <c r="O50" s="42"/>
      <c r="P50" s="42"/>
      <c r="Q50" s="42"/>
      <c r="R50" s="42"/>
      <c r="S50" s="42"/>
      <c r="T50" s="42"/>
      <c r="U50" s="58">
        <f t="shared" si="0"/>
        <v>0</v>
      </c>
    </row>
    <row r="51" spans="1:21">
      <c r="G51" s="41" t="s">
        <v>72</v>
      </c>
      <c r="H51" s="42" t="s">
        <v>108</v>
      </c>
      <c r="I51" s="42"/>
      <c r="J51" s="42"/>
      <c r="K51" s="42"/>
      <c r="L51" s="42"/>
      <c r="M51" s="42"/>
      <c r="N51" s="42"/>
      <c r="O51" s="42"/>
      <c r="P51" s="42"/>
      <c r="Q51" s="42"/>
      <c r="R51" s="42"/>
      <c r="S51" s="42"/>
      <c r="T51" s="42"/>
      <c r="U51" s="58">
        <f t="shared" si="0"/>
        <v>0</v>
      </c>
    </row>
    <row r="52" spans="1:21">
      <c r="G52" s="41" t="s">
        <v>73</v>
      </c>
      <c r="H52" s="42" t="s">
        <v>77</v>
      </c>
      <c r="I52" s="42"/>
      <c r="J52" s="42"/>
      <c r="K52" s="42"/>
      <c r="L52" s="42"/>
      <c r="M52" s="42"/>
      <c r="N52" s="42"/>
      <c r="O52" s="42"/>
      <c r="P52" s="42"/>
      <c r="Q52" s="42"/>
      <c r="R52" s="42"/>
      <c r="S52" s="42"/>
      <c r="T52" s="42"/>
      <c r="U52" s="58">
        <f t="shared" si="0"/>
        <v>0</v>
      </c>
    </row>
    <row r="53" spans="1:21" ht="17">
      <c r="A53" s="104" t="s">
        <v>124</v>
      </c>
      <c r="B53" s="104"/>
      <c r="C53" s="104"/>
      <c r="D53" s="104"/>
      <c r="G53" s="41" t="s">
        <v>74</v>
      </c>
      <c r="H53" s="42" t="s">
        <v>78</v>
      </c>
      <c r="I53" s="42"/>
      <c r="J53" s="42"/>
      <c r="K53" s="42"/>
      <c r="L53" s="42"/>
      <c r="M53" s="42"/>
      <c r="N53" s="42"/>
      <c r="O53" s="42"/>
      <c r="P53" s="42"/>
      <c r="Q53" s="42"/>
      <c r="R53" s="42"/>
      <c r="S53" s="42"/>
      <c r="T53" s="42"/>
      <c r="U53" s="58">
        <f t="shared" si="0"/>
        <v>0</v>
      </c>
    </row>
    <row r="54" spans="1:21">
      <c r="G54" s="44">
        <v>8</v>
      </c>
      <c r="H54" s="38" t="s">
        <v>82</v>
      </c>
      <c r="I54" s="38"/>
      <c r="J54" s="38"/>
      <c r="K54" s="38"/>
      <c r="L54" s="38"/>
      <c r="M54" s="38"/>
      <c r="N54" s="38"/>
      <c r="O54" s="38"/>
      <c r="P54" s="38"/>
      <c r="Q54" s="38"/>
      <c r="R54" s="38"/>
      <c r="S54" s="38"/>
      <c r="T54" s="38"/>
      <c r="U54" s="38"/>
    </row>
    <row r="55" spans="1:21">
      <c r="B55" s="24" t="s">
        <v>146</v>
      </c>
      <c r="C55" s="34">
        <v>0</v>
      </c>
      <c r="D55" s="24" t="s">
        <v>0</v>
      </c>
      <c r="G55" s="41" t="s">
        <v>83</v>
      </c>
      <c r="H55" s="42" t="s">
        <v>86</v>
      </c>
      <c r="I55" s="42"/>
      <c r="J55" s="42"/>
      <c r="K55" s="42"/>
      <c r="L55" s="42">
        <v>30</v>
      </c>
      <c r="M55" s="42"/>
      <c r="N55" s="42"/>
      <c r="O55" s="42"/>
      <c r="P55" s="42"/>
      <c r="Q55" s="42"/>
      <c r="R55" s="42"/>
      <c r="S55" s="42"/>
      <c r="T55" s="42"/>
      <c r="U55" s="58">
        <f t="shared" si="0"/>
        <v>30</v>
      </c>
    </row>
    <row r="56" spans="1:21">
      <c r="G56" s="41" t="s">
        <v>87</v>
      </c>
      <c r="H56" s="42" t="s">
        <v>88</v>
      </c>
      <c r="I56" s="42"/>
      <c r="J56" s="42"/>
      <c r="K56" s="42"/>
      <c r="L56" s="42"/>
      <c r="M56" s="42">
        <v>20</v>
      </c>
      <c r="N56" s="42">
        <v>20</v>
      </c>
      <c r="O56" s="42">
        <v>20</v>
      </c>
      <c r="P56" s="42"/>
      <c r="Q56" s="42"/>
      <c r="R56" s="42"/>
      <c r="S56" s="42"/>
      <c r="T56" s="42"/>
      <c r="U56" s="58">
        <f t="shared" si="0"/>
        <v>60</v>
      </c>
    </row>
    <row r="57" spans="1:21">
      <c r="G57" s="41" t="s">
        <v>89</v>
      </c>
      <c r="H57" s="42" t="s">
        <v>90</v>
      </c>
      <c r="I57" s="42"/>
      <c r="J57" s="42"/>
      <c r="K57" s="42"/>
      <c r="L57" s="42"/>
      <c r="M57" s="42"/>
      <c r="N57" s="42"/>
      <c r="O57" s="42">
        <v>7</v>
      </c>
      <c r="P57" s="42">
        <v>7</v>
      </c>
      <c r="Q57" s="42">
        <v>7</v>
      </c>
      <c r="R57" s="42"/>
      <c r="S57" s="42"/>
      <c r="T57" s="42"/>
      <c r="U57" s="58">
        <f t="shared" si="0"/>
        <v>21</v>
      </c>
    </row>
    <row r="58" spans="1:21" ht="17">
      <c r="A58" s="104" t="s">
        <v>133</v>
      </c>
      <c r="B58" s="104"/>
      <c r="C58" s="104"/>
      <c r="D58" s="104"/>
      <c r="G58" s="41" t="s">
        <v>91</v>
      </c>
      <c r="H58" s="42" t="s">
        <v>93</v>
      </c>
      <c r="I58" s="42"/>
      <c r="J58" s="42"/>
      <c r="K58" s="42"/>
      <c r="L58" s="42"/>
      <c r="M58" s="42"/>
      <c r="N58" s="42"/>
      <c r="O58" s="42"/>
      <c r="P58" s="42"/>
      <c r="Q58" s="42">
        <v>7</v>
      </c>
      <c r="R58" s="42">
        <v>7</v>
      </c>
      <c r="S58" s="42">
        <v>7</v>
      </c>
      <c r="T58" s="42">
        <v>7</v>
      </c>
      <c r="U58" s="58">
        <f t="shared" si="0"/>
        <v>28</v>
      </c>
    </row>
    <row r="59" spans="1:21">
      <c r="G59" s="41" t="s">
        <v>94</v>
      </c>
      <c r="H59" s="42" t="s">
        <v>92</v>
      </c>
      <c r="I59" s="42"/>
      <c r="J59" s="42"/>
      <c r="K59" s="42"/>
      <c r="L59" s="42"/>
      <c r="M59" s="42"/>
      <c r="N59" s="42"/>
      <c r="O59" s="42"/>
      <c r="P59" s="42"/>
      <c r="Q59" s="42"/>
      <c r="R59" s="42"/>
      <c r="S59" s="42"/>
      <c r="T59" s="42"/>
      <c r="U59" s="58">
        <f t="shared" si="0"/>
        <v>0</v>
      </c>
    </row>
    <row r="60" spans="1:21" ht="17">
      <c r="B60" s="47" t="s">
        <v>134</v>
      </c>
      <c r="C60" s="54">
        <f>C25+C49+C55/12</f>
        <v>5180</v>
      </c>
      <c r="D60" s="47"/>
      <c r="G60" s="48" t="s">
        <v>36</v>
      </c>
      <c r="H60" s="48"/>
      <c r="I60" s="56">
        <f t="shared" ref="I60:U60" si="1">SUM(I12:I59)</f>
        <v>30</v>
      </c>
      <c r="J60" s="56">
        <f t="shared" si="1"/>
        <v>90</v>
      </c>
      <c r="K60" s="56">
        <f t="shared" si="1"/>
        <v>22</v>
      </c>
      <c r="L60" s="56">
        <f t="shared" si="1"/>
        <v>113</v>
      </c>
      <c r="M60" s="56">
        <f t="shared" si="1"/>
        <v>65</v>
      </c>
      <c r="N60" s="56">
        <f t="shared" si="1"/>
        <v>72</v>
      </c>
      <c r="O60" s="56">
        <f t="shared" si="1"/>
        <v>144</v>
      </c>
      <c r="P60" s="56">
        <f t="shared" si="1"/>
        <v>84</v>
      </c>
      <c r="Q60" s="56">
        <f t="shared" si="1"/>
        <v>14</v>
      </c>
      <c r="R60" s="56">
        <f t="shared" si="1"/>
        <v>7</v>
      </c>
      <c r="S60" s="56">
        <f t="shared" si="1"/>
        <v>7</v>
      </c>
      <c r="T60" s="56">
        <f t="shared" si="1"/>
        <v>7</v>
      </c>
      <c r="U60" s="57">
        <f t="shared" si="1"/>
        <v>655</v>
      </c>
    </row>
    <row r="61" spans="1:21" ht="17">
      <c r="A61" s="42"/>
      <c r="B61" s="47" t="s">
        <v>135</v>
      </c>
      <c r="C61" s="54">
        <f>C60*12</f>
        <v>62160</v>
      </c>
      <c r="D61" s="47"/>
    </row>
    <row r="62" spans="1:21" ht="18" thickBot="1">
      <c r="G62" s="47" t="s">
        <v>126</v>
      </c>
      <c r="H62" s="55">
        <f>U60*C10</f>
        <v>288200</v>
      </c>
      <c r="I62" s="47"/>
    </row>
    <row r="63" spans="1:21" ht="32" thickBot="1">
      <c r="S63" s="97" t="s">
        <v>145</v>
      </c>
      <c r="T63" s="98"/>
      <c r="U63" s="98"/>
    </row>
  </sheetData>
  <sheetProtection algorithmName="SHA-512" hashValue="wT/t3gY4ZnFYPUKQSNaWbHYkUT2lsj6mwJyg7cq/iFguph7jZzlnesb7H18tmbozRCSm0RlEYJnMjs410lWhdQ==" saltValue="dliC95FHsOxY70G/yoQ7lA==" spinCount="100000" sheet="1" objects="1" scenarios="1"/>
  <mergeCells count="14">
    <mergeCell ref="S63:U63"/>
    <mergeCell ref="A1:XFD2"/>
    <mergeCell ref="G9:U9"/>
    <mergeCell ref="S5:U5"/>
    <mergeCell ref="A8:D8"/>
    <mergeCell ref="G8:U8"/>
    <mergeCell ref="G5:I5"/>
    <mergeCell ref="A53:D53"/>
    <mergeCell ref="A58:D58"/>
    <mergeCell ref="A29:D29"/>
    <mergeCell ref="A13:D13"/>
    <mergeCell ref="E29:F29"/>
    <mergeCell ref="E13:F13"/>
    <mergeCell ref="B5:D5"/>
  </mergeCells>
  <phoneticPr fontId="6" type="noConversion"/>
  <hyperlinks>
    <hyperlink ref="S5:U5" location="'Implementation Cost Overview'!C10" display="3. Go to results" xr:uid="{360503C2-F76B-2845-A68D-C9E5777604C1}"/>
    <hyperlink ref="S63:U63" location="'Implementation Cost Overview'!C10" display="3. Go to results" xr:uid="{400E8479-9679-F048-85BA-DED2BD9B1010}"/>
    <hyperlink ref="E29" location="'Trust Services Readme'!A1" display="More information" xr:uid="{B9AB8CB7-B5FD-854F-9554-8A84AFDBF3EC}"/>
    <hyperlink ref="E13:F13" location="'User Guide'!C64" display="More information" xr:uid="{9F09EF51-5C84-484F-8C9A-D08051968DEA}"/>
  </hyperlinks>
  <pageMargins left="0.7" right="0.7" top="0.75" bottom="0.75" header="0.3" footer="0.3"/>
  <ignoredErrors>
    <ignoredError sqref="G27"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3DA40-3A24-F74E-937B-28E120EB60DD}">
  <dimension ref="A1:H32"/>
  <sheetViews>
    <sheetView zoomScale="50" zoomScaleNormal="100" workbookViewId="0">
      <selection activeCell="D13" sqref="D13"/>
    </sheetView>
  </sheetViews>
  <sheetFormatPr baseColWidth="10" defaultRowHeight="16"/>
  <cols>
    <col min="1" max="1" width="9.5" style="21" customWidth="1"/>
    <col min="2" max="2" width="72.6640625" style="21" bestFit="1" customWidth="1"/>
    <col min="3" max="3" width="24.33203125" style="21" customWidth="1"/>
    <col min="4" max="4" width="21.6640625" style="21" customWidth="1"/>
    <col min="5" max="5" width="17.6640625" style="21" bestFit="1" customWidth="1"/>
    <col min="6" max="6" width="7.6640625" style="21" customWidth="1"/>
    <col min="7" max="7" width="16.33203125" style="21" bestFit="1" customWidth="1"/>
    <col min="8" max="8" width="15" style="21" customWidth="1"/>
    <col min="9" max="9" width="14.6640625" style="21" customWidth="1"/>
    <col min="10" max="16384" width="10.83203125" style="21"/>
  </cols>
  <sheetData>
    <row r="1" spans="1:8" s="99" customFormat="1" ht="29" customHeight="1">
      <c r="A1" s="99" t="s">
        <v>125</v>
      </c>
    </row>
    <row r="2" spans="1:8" s="99" customFormat="1" ht="29" customHeight="1"/>
    <row r="5" spans="1:8" ht="22">
      <c r="B5" s="59" t="s">
        <v>128</v>
      </c>
      <c r="C5" s="60"/>
      <c r="D5" s="60"/>
    </row>
    <row r="6" spans="1:8" ht="22">
      <c r="B6" s="61"/>
      <c r="C6" s="61"/>
      <c r="D6" s="61"/>
    </row>
    <row r="7" spans="1:8" ht="22">
      <c r="B7" s="67" t="s">
        <v>139</v>
      </c>
      <c r="C7" s="66">
        <f>'Implementation Cost Calculator'!H62</f>
        <v>288200</v>
      </c>
      <c r="D7" s="61"/>
      <c r="H7" s="62"/>
    </row>
    <row r="8" spans="1:8" ht="22">
      <c r="B8" s="67" t="s">
        <v>140</v>
      </c>
      <c r="C8" s="66">
        <f>'Implementation Cost Calculator'!C61</f>
        <v>62160</v>
      </c>
      <c r="D8" s="61"/>
    </row>
    <row r="9" spans="1:8" ht="22">
      <c r="B9" s="61"/>
      <c r="C9" s="61"/>
      <c r="D9" s="61"/>
    </row>
    <row r="10" spans="1:8" ht="26" customHeight="1">
      <c r="B10" s="113" t="s">
        <v>36</v>
      </c>
      <c r="C10" s="114">
        <f>C7+C8</f>
        <v>350360</v>
      </c>
      <c r="D10" s="61"/>
    </row>
    <row r="11" spans="1:8">
      <c r="B11" s="113"/>
      <c r="C11" s="114"/>
    </row>
    <row r="13" spans="1:8" ht="22">
      <c r="B13" s="59" t="s">
        <v>132</v>
      </c>
      <c r="C13" s="63"/>
      <c r="D13" s="63"/>
    </row>
    <row r="14" spans="1:8" ht="22">
      <c r="B14" s="64" t="s">
        <v>149</v>
      </c>
      <c r="C14" s="64" t="s">
        <v>147</v>
      </c>
      <c r="D14" s="64" t="s">
        <v>141</v>
      </c>
    </row>
    <row r="15" spans="1:8" ht="22">
      <c r="B15" s="70" t="s">
        <v>1</v>
      </c>
      <c r="C15" s="67">
        <f>SUM('Implementation Cost Calculator'!U12:U15)</f>
        <v>100</v>
      </c>
      <c r="D15" s="66">
        <f>C15*'Implementation Cost Calculator'!$C$10</f>
        <v>44000</v>
      </c>
    </row>
    <row r="16" spans="1:8" ht="22">
      <c r="B16" s="67" t="str">
        <f>'Implementation Cost Calculator'!H16</f>
        <v>X-Road development instance setup</v>
      </c>
      <c r="C16" s="67">
        <f>SUM('Implementation Cost Calculator'!U17:U21)</f>
        <v>70</v>
      </c>
      <c r="D16" s="66">
        <f>C16*'Implementation Cost Calculator'!$C$10</f>
        <v>30800</v>
      </c>
    </row>
    <row r="17" spans="2:4" ht="22">
      <c r="B17" s="67" t="str">
        <f>'Implementation Cost Calculator'!H22</f>
        <v>X-Road test instance setup</v>
      </c>
      <c r="C17" s="67">
        <f>SUM('Implementation Cost Calculator'!U23:U26)</f>
        <v>21</v>
      </c>
      <c r="D17" s="66">
        <f>C17*'Implementation Cost Calculator'!$C$10</f>
        <v>9240</v>
      </c>
    </row>
    <row r="18" spans="2:4" ht="22">
      <c r="B18" s="67" t="str">
        <f>'Implementation Cost Calculator'!H27</f>
        <v>X-Road production instance setup</v>
      </c>
      <c r="C18" s="67">
        <f>SUM('Implementation Cost Calculator'!U28:U31)</f>
        <v>21</v>
      </c>
      <c r="D18" s="66">
        <f>C18*'Implementation Cost Calculator'!$C$10</f>
        <v>9240</v>
      </c>
    </row>
    <row r="19" spans="2:4" ht="22">
      <c r="B19" s="67" t="str">
        <f>'Implementation Cost Calculator'!H32</f>
        <v>Testing and Quality Assurance</v>
      </c>
      <c r="C19" s="67">
        <f>SUM('Implementation Cost Calculator'!U33:U38)</f>
        <v>199</v>
      </c>
      <c r="D19" s="66">
        <f>C19*'Implementation Cost Calculator'!$C$10</f>
        <v>87560</v>
      </c>
    </row>
    <row r="20" spans="2:4" ht="22">
      <c r="B20" s="67" t="str">
        <f>'Implementation Cost Calculator'!H39</f>
        <v>Service Management</v>
      </c>
      <c r="C20" s="67">
        <f>SUM('Implementation Cost Calculator'!U40:U43)</f>
        <v>60</v>
      </c>
      <c r="D20" s="66">
        <f>C20*'Implementation Cost Calculator'!$C$10</f>
        <v>26400</v>
      </c>
    </row>
    <row r="21" spans="2:4" ht="22">
      <c r="B21" s="67" t="str">
        <f>'Implementation Cost Calculator'!H44</f>
        <v>Trust services setup (third party option)</v>
      </c>
      <c r="C21" s="67">
        <f>SUM('Implementation Cost Calculator'!U45:U47)</f>
        <v>45</v>
      </c>
      <c r="D21" s="66">
        <f>C21*'Implementation Cost Calculator'!$C$10</f>
        <v>19800</v>
      </c>
    </row>
    <row r="22" spans="2:4" ht="22">
      <c r="B22" s="67" t="str">
        <f>'Implementation Cost Calculator'!H48</f>
        <v>Trust services setup (self-provisioned option)</v>
      </c>
      <c r="C22" s="67">
        <f>SUM('Implementation Cost Calculator'!U49:U53)</f>
        <v>0</v>
      </c>
      <c r="D22" s="66">
        <f>C22*'Implementation Cost Calculator'!$C$10</f>
        <v>0</v>
      </c>
    </row>
    <row r="23" spans="2:4" ht="22">
      <c r="B23" s="67" t="str">
        <f>'Implementation Cost Calculator'!H54</f>
        <v>Go-live activities</v>
      </c>
      <c r="C23" s="67">
        <f>SUM('Implementation Cost Calculator'!U55:U59)</f>
        <v>139</v>
      </c>
      <c r="D23" s="66">
        <f>C23*'Implementation Cost Calculator'!$C$10</f>
        <v>61160</v>
      </c>
    </row>
    <row r="24" spans="2:4" ht="22">
      <c r="B24" s="67"/>
      <c r="C24" s="67"/>
      <c r="D24" s="67"/>
    </row>
    <row r="25" spans="2:4" ht="22">
      <c r="B25" s="67" t="str">
        <f>'Implementation Cost Calculator'!B26</f>
        <v>Total avg infrastructure yearly cost</v>
      </c>
      <c r="C25" s="67"/>
      <c r="D25" s="66">
        <f>'Implementation Cost Calculator'!C26</f>
        <v>60000</v>
      </c>
    </row>
    <row r="26" spans="2:4" ht="22">
      <c r="B26" s="67" t="str">
        <f>'Implementation Cost Calculator'!B50</f>
        <v>Total avg trust services yearly cost</v>
      </c>
      <c r="C26" s="67"/>
      <c r="D26" s="66">
        <f>'Implementation Cost Calculator'!C50</f>
        <v>2160</v>
      </c>
    </row>
    <row r="27" spans="2:4" ht="22">
      <c r="B27" s="67" t="str">
        <f>'Implementation Cost Calculator'!B55</f>
        <v>Additional fees yearly cost</v>
      </c>
      <c r="C27" s="67"/>
      <c r="D27" s="66">
        <f>'Implementation Cost Calculator'!C55</f>
        <v>0</v>
      </c>
    </row>
    <row r="28" spans="2:4">
      <c r="D28" s="65"/>
    </row>
    <row r="32" spans="2:4" ht="31">
      <c r="B32" s="115" t="s">
        <v>150</v>
      </c>
      <c r="C32" s="115"/>
      <c r="D32" s="115"/>
    </row>
  </sheetData>
  <sheetProtection algorithmName="SHA-512" hashValue="FC3H5nR3XWTALphmJDbDzfXw6k9OAcRs6WgV0iYN7Uz13M0CY3vlaFo56XHLTHNbxQyTctL1kLEmx8cuxof8QQ==" saltValue="IAuibYPl6aoro8jUN/5fRA==" spinCount="100000" sheet="1" objects="1" scenarios="1"/>
  <mergeCells count="4">
    <mergeCell ref="A1:XFD2"/>
    <mergeCell ref="B10:B11"/>
    <mergeCell ref="C10:C11"/>
    <mergeCell ref="B32:D32"/>
  </mergeCells>
  <hyperlinks>
    <hyperlink ref="B32:D32" location="'Maintenance Cost Calculator'!A1" display="Go to Maintenance Cost Calculator" xr:uid="{33D10FCA-FFFE-1948-8FC7-D590B52F9C6A}"/>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BA817-8F36-4C4A-911E-31B6D972F00D}">
  <dimension ref="A1:H60"/>
  <sheetViews>
    <sheetView topLeftCell="A2" zoomScale="75" zoomScaleNormal="100" workbookViewId="0">
      <selection activeCell="B10" sqref="B10"/>
    </sheetView>
  </sheetViews>
  <sheetFormatPr baseColWidth="10" defaultRowHeight="16"/>
  <cols>
    <col min="1" max="1" width="9.5" style="21" customWidth="1"/>
    <col min="2" max="2" width="37.33203125" style="21" bestFit="1" customWidth="1"/>
    <col min="3" max="3" width="24.83203125" style="21" bestFit="1" customWidth="1"/>
    <col min="4" max="4" width="21.83203125" style="21" bestFit="1" customWidth="1"/>
    <col min="5" max="5" width="10.83203125" style="21"/>
    <col min="6" max="6" width="7.6640625" style="21" customWidth="1"/>
    <col min="7" max="7" width="50.5" style="21" bestFit="1" customWidth="1"/>
    <col min="8" max="8" width="53.83203125" style="21" bestFit="1" customWidth="1"/>
    <col min="9" max="16384" width="10.83203125" style="21"/>
  </cols>
  <sheetData>
    <row r="1" spans="1:8" s="99" customFormat="1" ht="29" customHeight="1">
      <c r="A1" s="99" t="s">
        <v>129</v>
      </c>
    </row>
    <row r="2" spans="1:8" s="99" customFormat="1" ht="29" customHeight="1"/>
    <row r="4" spans="1:8" ht="17" thickBot="1"/>
    <row r="5" spans="1:8" ht="32" thickBot="1">
      <c r="B5" s="110" t="s">
        <v>163</v>
      </c>
      <c r="C5" s="112"/>
      <c r="G5" s="110" t="s">
        <v>162</v>
      </c>
      <c r="H5" s="112"/>
    </row>
    <row r="6" spans="1:8">
      <c r="B6" s="117" t="s">
        <v>185</v>
      </c>
      <c r="C6" s="117"/>
    </row>
    <row r="8" spans="1:8" ht="17">
      <c r="A8" s="104" t="s">
        <v>4</v>
      </c>
      <c r="B8" s="104"/>
      <c r="C8" s="104"/>
      <c r="D8" s="104"/>
      <c r="G8" s="22" t="s">
        <v>138</v>
      </c>
      <c r="H8" s="23"/>
    </row>
    <row r="10" spans="1:8" ht="17">
      <c r="B10" s="24" t="s">
        <v>5</v>
      </c>
      <c r="C10" s="32">
        <f>'Implementation Cost Calculator'!C10</f>
        <v>440</v>
      </c>
      <c r="D10" s="24" t="s">
        <v>0</v>
      </c>
      <c r="G10" s="25" t="s">
        <v>134</v>
      </c>
      <c r="H10" s="69">
        <f>C26+C50+C56/12</f>
        <v>5180</v>
      </c>
    </row>
    <row r="11" spans="1:8" ht="18" customHeight="1">
      <c r="B11" s="24" t="s">
        <v>130</v>
      </c>
      <c r="C11" s="26">
        <v>1.5</v>
      </c>
      <c r="D11" s="24" t="s">
        <v>183</v>
      </c>
      <c r="G11" s="25" t="s">
        <v>135</v>
      </c>
      <c r="H11" s="69">
        <f>H10*12</f>
        <v>62160</v>
      </c>
    </row>
    <row r="12" spans="1:8" ht="17">
      <c r="B12" s="24" t="s">
        <v>131</v>
      </c>
      <c r="C12" s="27">
        <v>260</v>
      </c>
      <c r="D12" s="24" t="s">
        <v>184</v>
      </c>
      <c r="G12" s="25" t="s">
        <v>142</v>
      </c>
      <c r="H12" s="69">
        <f>C11*C10*C12/12</f>
        <v>14300</v>
      </c>
    </row>
    <row r="13" spans="1:8" ht="17">
      <c r="G13" s="25" t="s">
        <v>143</v>
      </c>
      <c r="H13" s="69">
        <f>C11*C10*C12</f>
        <v>171600</v>
      </c>
    </row>
    <row r="14" spans="1:8" ht="17">
      <c r="A14" s="104" t="s">
        <v>95</v>
      </c>
      <c r="B14" s="104"/>
      <c r="C14" s="104"/>
      <c r="D14" s="104"/>
      <c r="E14" s="109" t="s">
        <v>180</v>
      </c>
      <c r="F14" s="109"/>
    </row>
    <row r="15" spans="1:8">
      <c r="G15" s="116" t="s">
        <v>144</v>
      </c>
      <c r="H15" s="114">
        <f>H11+H13</f>
        <v>233760</v>
      </c>
    </row>
    <row r="16" spans="1:8">
      <c r="B16" s="24" t="s">
        <v>96</v>
      </c>
      <c r="C16" s="33">
        <f>'Implementation Cost Calculator'!C15</f>
        <v>9</v>
      </c>
      <c r="D16" s="24" t="s">
        <v>28</v>
      </c>
      <c r="G16" s="116"/>
      <c r="H16" s="114"/>
    </row>
    <row r="17" spans="1:6">
      <c r="B17" s="24" t="s">
        <v>100</v>
      </c>
      <c r="C17" s="33">
        <f>'Implementation Cost Calculator'!C16</f>
        <v>9</v>
      </c>
      <c r="D17" s="24" t="s">
        <v>28</v>
      </c>
    </row>
    <row r="18" spans="1:6">
      <c r="B18" s="24" t="s">
        <v>104</v>
      </c>
      <c r="C18" s="33">
        <f>'Implementation Cost Calculator'!C17</f>
        <v>1</v>
      </c>
      <c r="D18" s="24" t="s">
        <v>28</v>
      </c>
    </row>
    <row r="19" spans="1:6">
      <c r="B19" s="24" t="s">
        <v>103</v>
      </c>
      <c r="C19" s="33">
        <f>'Implementation Cost Calculator'!C18</f>
        <v>2</v>
      </c>
      <c r="D19" s="24" t="s">
        <v>28</v>
      </c>
    </row>
    <row r="20" spans="1:6">
      <c r="B20" s="24" t="s">
        <v>190</v>
      </c>
      <c r="C20" s="32">
        <f>'Implementation Cost Calculator'!C19</f>
        <v>100</v>
      </c>
      <c r="D20" s="24" t="s">
        <v>0</v>
      </c>
    </row>
    <row r="21" spans="1:6">
      <c r="B21" s="24" t="s">
        <v>136</v>
      </c>
      <c r="C21" s="32">
        <f>'Implementation Cost Calculator'!C20</f>
        <v>1300</v>
      </c>
      <c r="D21" s="24" t="s">
        <v>0</v>
      </c>
    </row>
    <row r="22" spans="1:6">
      <c r="B22" s="24" t="s">
        <v>105</v>
      </c>
      <c r="C22" s="32">
        <f>'Implementation Cost Calculator'!C21</f>
        <v>500</v>
      </c>
      <c r="D22" s="24" t="s">
        <v>0</v>
      </c>
    </row>
    <row r="24" spans="1:6">
      <c r="B24" s="28" t="s">
        <v>121</v>
      </c>
      <c r="C24" s="29"/>
      <c r="D24" s="29"/>
    </row>
    <row r="26" spans="1:6">
      <c r="B26" s="30" t="s">
        <v>123</v>
      </c>
      <c r="C26" s="49">
        <f>((C16+C17+C18)*C20)+(C19*C21)+C22</f>
        <v>5000</v>
      </c>
      <c r="D26" s="30" t="s">
        <v>0</v>
      </c>
    </row>
    <row r="27" spans="1:6">
      <c r="B27" s="30" t="s">
        <v>122</v>
      </c>
      <c r="C27" s="49">
        <f>((C16+C17+C18)*C20*12)+(C19*C21*12)+C22*12</f>
        <v>60000</v>
      </c>
      <c r="D27" s="30" t="s">
        <v>0</v>
      </c>
    </row>
    <row r="30" spans="1:6" ht="17">
      <c r="A30" s="104" t="s">
        <v>137</v>
      </c>
      <c r="B30" s="104"/>
      <c r="C30" s="104"/>
      <c r="D30" s="104"/>
      <c r="E30" s="109" t="s">
        <v>180</v>
      </c>
      <c r="F30" s="109"/>
    </row>
    <row r="32" spans="1:6">
      <c r="B32" s="24" t="s">
        <v>101</v>
      </c>
      <c r="C32" s="33">
        <f>'Implementation Cost Calculator'!C31</f>
        <v>6</v>
      </c>
      <c r="D32" s="24" t="s">
        <v>28</v>
      </c>
    </row>
    <row r="33" spans="2:4">
      <c r="B33" s="24" t="s">
        <v>102</v>
      </c>
      <c r="C33" s="33">
        <f>'Implementation Cost Calculator'!C32</f>
        <v>6</v>
      </c>
      <c r="D33" s="24" t="s">
        <v>28</v>
      </c>
    </row>
    <row r="34" spans="2:4">
      <c r="B34" s="24" t="s">
        <v>97</v>
      </c>
      <c r="C34" s="32">
        <f>'Implementation Cost Calculator'!C33</f>
        <v>20</v>
      </c>
      <c r="D34" s="24" t="s">
        <v>0</v>
      </c>
    </row>
    <row r="35" spans="2:4">
      <c r="B35" s="24" t="s">
        <v>98</v>
      </c>
      <c r="C35" s="32">
        <f>'Implementation Cost Calculator'!C34</f>
        <v>10</v>
      </c>
      <c r="D35" s="24" t="s">
        <v>0</v>
      </c>
    </row>
    <row r="36" spans="2:4">
      <c r="B36" s="24" t="s">
        <v>114</v>
      </c>
      <c r="C36" s="33">
        <f>'Implementation Cost Calculator'!C35</f>
        <v>600</v>
      </c>
      <c r="D36" s="24" t="s">
        <v>116</v>
      </c>
    </row>
    <row r="37" spans="2:4">
      <c r="B37" s="24" t="s">
        <v>115</v>
      </c>
      <c r="C37" s="33">
        <f>'Implementation Cost Calculator'!C36</f>
        <v>60</v>
      </c>
      <c r="D37" s="24" t="s">
        <v>116</v>
      </c>
    </row>
    <row r="38" spans="2:4">
      <c r="B38" s="24" t="s">
        <v>110</v>
      </c>
      <c r="C38" s="32">
        <f>'Implementation Cost Calculator'!C37</f>
        <v>0</v>
      </c>
      <c r="D38" s="24" t="s">
        <v>0</v>
      </c>
    </row>
    <row r="39" spans="2:4">
      <c r="B39" s="24" t="s">
        <v>111</v>
      </c>
      <c r="C39" s="32">
        <f>'Implementation Cost Calculator'!C38</f>
        <v>0</v>
      </c>
      <c r="D39" s="24" t="s">
        <v>0</v>
      </c>
    </row>
    <row r="41" spans="2:4">
      <c r="B41" s="28" t="s">
        <v>121</v>
      </c>
      <c r="C41" s="29"/>
      <c r="D41" s="29"/>
    </row>
    <row r="43" spans="2:4">
      <c r="B43" s="24" t="s">
        <v>109</v>
      </c>
      <c r="C43" s="50">
        <f>(2629800/C36)*(C32+C33)</f>
        <v>52596</v>
      </c>
      <c r="D43" s="24" t="s">
        <v>28</v>
      </c>
    </row>
    <row r="44" spans="2:4">
      <c r="B44" s="24" t="s">
        <v>112</v>
      </c>
      <c r="C44" s="50">
        <f>(2629800/C37)*C17</f>
        <v>394470</v>
      </c>
      <c r="D44" s="24" t="s">
        <v>28</v>
      </c>
    </row>
    <row r="46" spans="2:4">
      <c r="B46" s="24" t="s">
        <v>117</v>
      </c>
      <c r="C46" s="52">
        <f>C43*C38</f>
        <v>0</v>
      </c>
      <c r="D46" s="24" t="s">
        <v>0</v>
      </c>
    </row>
    <row r="47" spans="2:4">
      <c r="B47" s="24" t="s">
        <v>118</v>
      </c>
      <c r="C47" s="52">
        <f>C44*C39</f>
        <v>0</v>
      </c>
      <c r="D47" s="24" t="s">
        <v>0</v>
      </c>
    </row>
    <row r="48" spans="2:4">
      <c r="B48" s="24" t="s">
        <v>119</v>
      </c>
      <c r="C48" s="53">
        <f>(C32*C34)+(C33*C35)</f>
        <v>180</v>
      </c>
      <c r="D48" s="24" t="s">
        <v>0</v>
      </c>
    </row>
    <row r="50" spans="1:4" ht="16" customHeight="1">
      <c r="B50" s="30" t="s">
        <v>113</v>
      </c>
      <c r="C50" s="68">
        <f>SUM(C46:C48)</f>
        <v>180</v>
      </c>
      <c r="D50" s="30" t="s">
        <v>0</v>
      </c>
    </row>
    <row r="51" spans="1:4">
      <c r="B51" s="30" t="s">
        <v>120</v>
      </c>
      <c r="C51" s="68">
        <f>C50*12</f>
        <v>2160</v>
      </c>
      <c r="D51" s="30" t="s">
        <v>0</v>
      </c>
    </row>
    <row r="54" spans="1:4" ht="17">
      <c r="A54" s="104" t="s">
        <v>124</v>
      </c>
      <c r="B54" s="104"/>
      <c r="C54" s="104"/>
      <c r="D54" s="104"/>
    </row>
    <row r="56" spans="1:4">
      <c r="B56" s="24" t="s">
        <v>127</v>
      </c>
      <c r="C56" s="34">
        <f>'Implementation Cost Calculator'!C55</f>
        <v>0</v>
      </c>
      <c r="D56" s="24" t="s">
        <v>0</v>
      </c>
    </row>
    <row r="60" spans="1:4">
      <c r="B60" s="31"/>
    </row>
  </sheetData>
  <sheetProtection algorithmName="SHA-512" hashValue="t8S+6s7WjxTSoi4Nbl32PgAiDJfKVS1z30+QZo3AUEtHWlRFiXeLjX9x+igwfaM86EIu3v/Hcl/muTe6gvBW2w==" saltValue="c7dWWrtDSDMx+RvsOHX6kA==" spinCount="100000" sheet="1" objects="1" scenarios="1"/>
  <mergeCells count="12">
    <mergeCell ref="A30:D30"/>
    <mergeCell ref="A54:D54"/>
    <mergeCell ref="B5:C5"/>
    <mergeCell ref="G5:H5"/>
    <mergeCell ref="E30:F30"/>
    <mergeCell ref="E14:F14"/>
    <mergeCell ref="B6:C6"/>
    <mergeCell ref="A1:XFD2"/>
    <mergeCell ref="G15:G16"/>
    <mergeCell ref="H15:H16"/>
    <mergeCell ref="A8:D8"/>
    <mergeCell ref="A14:D14"/>
  </mergeCells>
  <hyperlinks>
    <hyperlink ref="E30" location="'Trust Services Readme'!A1" display="More information" xr:uid="{5BA9C444-3C12-AF48-B560-BD14EA17855B}"/>
    <hyperlink ref="E14:F14" location="'User Guide'!C64" display="More information" xr:uid="{ECCC71C1-2EDE-DD41-8D4D-FCBE3EC45D9B}"/>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BEE87-9295-4E44-B488-A670DBE4B838}">
  <dimension ref="A1:T70"/>
  <sheetViews>
    <sheetView topLeftCell="A8" zoomScale="75" zoomScaleNormal="100" workbookViewId="0">
      <selection activeCell="A3" sqref="A3"/>
    </sheetView>
  </sheetViews>
  <sheetFormatPr baseColWidth="10" defaultRowHeight="16" customHeight="1"/>
  <cols>
    <col min="1" max="1" width="10.83203125" style="1" customWidth="1"/>
    <col min="2" max="2" width="11" style="4" customWidth="1"/>
    <col min="3" max="3" width="11.1640625" style="4" customWidth="1"/>
    <col min="4" max="4" width="10.83203125" style="4" customWidth="1"/>
    <col min="5" max="5" width="10.83203125" style="4"/>
    <col min="6" max="8" width="10.83203125" style="4" customWidth="1"/>
    <col min="9" max="20" width="10.83203125" style="4"/>
    <col min="21" max="16384" width="10.83203125" style="1"/>
  </cols>
  <sheetData>
    <row r="1" spans="1:20" s="71" customFormat="1" ht="29" customHeight="1">
      <c r="A1" s="71" t="s">
        <v>191</v>
      </c>
      <c r="B1" s="72"/>
      <c r="C1" s="72"/>
      <c r="D1" s="72"/>
      <c r="E1" s="72"/>
      <c r="F1" s="72"/>
      <c r="G1" s="72"/>
      <c r="H1" s="72"/>
      <c r="I1" s="72"/>
      <c r="J1" s="72"/>
      <c r="K1" s="72"/>
      <c r="L1" s="72"/>
      <c r="M1" s="72"/>
      <c r="N1" s="72"/>
      <c r="O1" s="72"/>
      <c r="P1" s="72"/>
      <c r="Q1" s="72"/>
      <c r="R1" s="72"/>
      <c r="S1" s="72"/>
      <c r="T1" s="72"/>
    </row>
    <row r="2" spans="1:20" s="71" customFormat="1" ht="30" customHeight="1">
      <c r="B2" s="72"/>
      <c r="C2" s="72"/>
      <c r="D2" s="72"/>
      <c r="E2" s="72"/>
      <c r="F2" s="72"/>
      <c r="G2" s="72"/>
      <c r="H2" s="72"/>
      <c r="I2" s="72"/>
      <c r="J2" s="72"/>
      <c r="K2" s="72"/>
      <c r="L2" s="72"/>
      <c r="M2" s="72"/>
      <c r="N2" s="72"/>
      <c r="O2" s="72"/>
      <c r="P2" s="72"/>
      <c r="Q2" s="72"/>
      <c r="R2" s="72"/>
      <c r="S2" s="72"/>
      <c r="T2" s="72"/>
    </row>
    <row r="3" spans="1:20" ht="16" customHeight="1">
      <c r="B3" s="1"/>
      <c r="C3" s="1"/>
      <c r="D3" s="1"/>
      <c r="E3" s="1"/>
      <c r="F3" s="1"/>
      <c r="G3" s="1"/>
      <c r="H3" s="1"/>
      <c r="I3" s="1"/>
      <c r="J3" s="1"/>
      <c r="K3" s="1"/>
      <c r="L3" s="1"/>
      <c r="M3" s="1"/>
      <c r="N3" s="1"/>
      <c r="O3" s="1"/>
      <c r="P3" s="1"/>
      <c r="Q3" s="1"/>
      <c r="R3" s="1"/>
      <c r="S3" s="1"/>
      <c r="T3" s="1"/>
    </row>
    <row r="4" spans="1:20" ht="16" customHeight="1">
      <c r="B4" s="1"/>
      <c r="C4" s="1"/>
      <c r="D4" s="1"/>
      <c r="E4" s="1"/>
      <c r="F4" s="1"/>
      <c r="G4" s="1"/>
      <c r="H4" s="1"/>
      <c r="I4" s="1"/>
      <c r="J4" s="1"/>
      <c r="K4" s="1"/>
      <c r="L4" s="1"/>
      <c r="M4" s="1"/>
      <c r="N4" s="1"/>
      <c r="O4" s="1"/>
      <c r="P4" s="1"/>
      <c r="Q4" s="1"/>
      <c r="R4" s="1"/>
      <c r="S4" s="1"/>
      <c r="T4" s="1"/>
    </row>
    <row r="6" spans="1:20" ht="27">
      <c r="C6" s="11" t="s">
        <v>176</v>
      </c>
      <c r="D6" s="5"/>
      <c r="E6" s="5"/>
      <c r="F6" s="5"/>
    </row>
    <row r="7" spans="1:20" ht="16" customHeight="1">
      <c r="C7" s="12"/>
      <c r="D7" s="13"/>
      <c r="E7" s="13"/>
      <c r="F7" s="13"/>
    </row>
    <row r="8" spans="1:20" ht="16" customHeight="1">
      <c r="C8" s="7"/>
    </row>
    <row r="9" spans="1:20" ht="22">
      <c r="C9" s="20"/>
      <c r="D9" s="20"/>
      <c r="E9" s="20"/>
      <c r="F9" s="20"/>
    </row>
    <row r="65" spans="3:6" ht="16" customHeight="1">
      <c r="C65" s="85" t="s">
        <v>182</v>
      </c>
      <c r="D65" s="85"/>
      <c r="E65" s="85"/>
      <c r="F65" s="85"/>
    </row>
    <row r="66" spans="3:6" ht="16" customHeight="1">
      <c r="C66" s="85"/>
      <c r="D66" s="85"/>
      <c r="E66" s="85"/>
      <c r="F66" s="85"/>
    </row>
    <row r="68" spans="3:6" ht="16" customHeight="1" thickBot="1"/>
    <row r="69" spans="3:6" ht="16" customHeight="1">
      <c r="C69" s="118" t="s">
        <v>181</v>
      </c>
      <c r="D69" s="119"/>
      <c r="E69" s="119"/>
      <c r="F69" s="120"/>
    </row>
    <row r="70" spans="3:6" ht="16" customHeight="1" thickBot="1">
      <c r="C70" s="121"/>
      <c r="D70" s="122"/>
      <c r="E70" s="122"/>
      <c r="F70" s="123"/>
    </row>
  </sheetData>
  <mergeCells count="3">
    <mergeCell ref="C65:F66"/>
    <mergeCell ref="C69:F70"/>
    <mergeCell ref="A1:XFD2"/>
  </mergeCells>
  <hyperlinks>
    <hyperlink ref="C65:E66" r:id="rId1" display="The X-Road Service Desk" xr:uid="{4E7144E9-FFF0-CF45-9235-63F574AD50E0}"/>
    <hyperlink ref="C65:F66" r:id="rId2" display="NIIS Blog Post" xr:uid="{D845B817-CABF-7948-A34B-578B7F5E1994}"/>
    <hyperlink ref="C69:E70" r:id="rId3" display="The X-Road Service Desk" xr:uid="{8AB1BFD0-B0A0-944D-980D-F13A048DC824}"/>
    <hyperlink ref="C69:F70" location="'Implementation Cost Calculator'!A1" display="Back to calculator" xr:uid="{EAFFBB7B-3C2C-A940-A1C2-832245BA6996}"/>
  </hyperlinks>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User Guide</vt:lpstr>
      <vt:lpstr>Implementation Cost Calculator</vt:lpstr>
      <vt:lpstr>Implementation Cost Overview</vt:lpstr>
      <vt:lpstr>Maintenance Cost Calculator</vt:lpstr>
      <vt:lpstr>Trust Services Readme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Petteri Kivimäki</cp:lastModifiedBy>
  <dcterms:created xsi:type="dcterms:W3CDTF">2021-01-07T12:24:04Z</dcterms:created>
  <dcterms:modified xsi:type="dcterms:W3CDTF">2021-05-21T06:48:44Z</dcterms:modified>
</cp:coreProperties>
</file>