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6.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29"/>
  <workbookPr/>
  <mc:AlternateContent xmlns:mc="http://schemas.openxmlformats.org/markup-compatibility/2006">
    <mc:Choice Requires="x15">
      <x15ac:absPath xmlns:x15ac="http://schemas.microsoft.com/office/spreadsheetml/2010/11/ac" url="C:\Users\tuuli.parenson\Dropbox\X-Road Sustainability (E)\Phase 3\"/>
    </mc:Choice>
  </mc:AlternateContent>
  <xr:revisionPtr revIDLastSave="0" documentId="13_ncr:1_{35D1E695-2955-49F1-A90E-8AF021A81815}" xr6:coauthVersionLast="46" xr6:coauthVersionMax="47" xr10:uidLastSave="{00000000-0000-0000-0000-000000000000}"/>
  <bookViews>
    <workbookView xWindow="-108" yWindow="-108" windowWidth="30936" windowHeight="16896" xr2:uid="{00000000-000D-0000-FFFF-FFFF00000000}"/>
  </bookViews>
  <sheets>
    <sheet name="Intro" sheetId="6" r:id="rId1"/>
    <sheet name="Instance" sheetId="8" r:id="rId2"/>
    <sheet name="SecurityServer" sheetId="7" r:id="rId3"/>
    <sheet name="Dashboard" sheetId="2" state="hidden" r:id="rId4"/>
    <sheet name="initial intro" sheetId="10" state="hidden" r:id="rId5"/>
    <sheet name="1. Data usage profile" sheetId="4" state="hidden" r:id="rId6"/>
    <sheet name="2. Server power consumption" sheetId="1" state="hidden" r:id="rId7"/>
    <sheet name="3. Data storage" sheetId="5" state="hidden" r:id="rId8"/>
    <sheet name="References" sheetId="3" r:id="rId9"/>
  </sheets>
  <definedNames>
    <definedName name="_ftn1" localSheetId="0">Intro!#REF!</definedName>
    <definedName name="_ftnref1" localSheetId="0">Intro!#REF!</definedName>
    <definedName name="_xlnm.Print_Area" localSheetId="1">Instance!$B$2:$N$106</definedName>
    <definedName name="_xlnm.Print_Area" localSheetId="0">Intro!$A$1:$O$51</definedName>
    <definedName name="_xlnm.Print_Area" localSheetId="2">SecurityServer!$B$2:$N$105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5" i="7" l="1"/>
  <c r="M51" i="7"/>
  <c r="H102" i="7"/>
  <c r="E102" i="7"/>
  <c r="H103" i="8"/>
  <c r="E103" i="8"/>
  <c r="B103" i="8"/>
  <c r="E70" i="7"/>
  <c r="F51" i="7" l="1"/>
  <c r="E55" i="7"/>
  <c r="J78" i="7" s="1"/>
  <c r="E37" i="7"/>
  <c r="E37" i="8"/>
  <c r="E36" i="7"/>
  <c r="B25" i="5"/>
  <c r="B10" i="5"/>
  <c r="B22" i="5"/>
  <c r="E38" i="7" l="1"/>
  <c r="E41" i="7" s="1"/>
  <c r="K79" i="8"/>
  <c r="K78" i="8"/>
  <c r="K77" i="8"/>
  <c r="E79" i="7"/>
  <c r="E78" i="7"/>
  <c r="E77" i="7"/>
  <c r="F70" i="7"/>
  <c r="B70" i="7"/>
  <c r="B60" i="7"/>
  <c r="B46" i="7"/>
  <c r="B40" i="7"/>
  <c r="B6" i="1"/>
  <c r="E36" i="8" s="1"/>
  <c r="E38" i="8" s="1"/>
  <c r="B19" i="7"/>
  <c r="E79" i="8"/>
  <c r="E78" i="8"/>
  <c r="E77" i="8"/>
  <c r="G68" i="8"/>
  <c r="F53" i="8"/>
  <c r="F68" i="8" s="1"/>
  <c r="E53" i="8"/>
  <c r="B53" i="8"/>
  <c r="B68" i="8" s="1"/>
  <c r="B9" i="5"/>
  <c r="M18" i="2"/>
  <c r="K18" i="2"/>
  <c r="I18" i="2"/>
  <c r="E40" i="8" l="1"/>
  <c r="E39" i="8"/>
  <c r="E43" i="8" s="1"/>
  <c r="J77" i="8" s="1"/>
  <c r="B8" i="5"/>
  <c r="B23" i="5" s="1"/>
  <c r="E71" i="8"/>
  <c r="E71" i="7"/>
  <c r="E74" i="7" s="1"/>
  <c r="J79" i="7" s="1"/>
  <c r="B24" i="5"/>
  <c r="E68" i="8"/>
  <c r="E56" i="8"/>
  <c r="J78" i="8" s="1"/>
  <c r="J77" i="7"/>
  <c r="J80" i="7" l="1"/>
  <c r="E103" i="7" s="1"/>
  <c r="E74" i="8"/>
  <c r="J79" i="8" s="1"/>
  <c r="J80" i="8" s="1"/>
  <c r="D104" i="8" s="1"/>
  <c r="B17" i="5"/>
  <c r="F18" i="2"/>
  <c r="M4" i="3"/>
  <c r="M5" i="3"/>
  <c r="B26" i="5"/>
  <c r="C3" i="4"/>
  <c r="C4" i="4"/>
  <c r="C5" i="4"/>
  <c r="C6" i="4"/>
  <c r="C7" i="4"/>
  <c r="C8" i="4"/>
  <c r="C9" i="4"/>
  <c r="C10" i="4"/>
  <c r="C11" i="4"/>
  <c r="C12" i="4"/>
  <c r="C13" i="4"/>
  <c r="C14" i="4"/>
  <c r="C15" i="4"/>
  <c r="C16" i="4"/>
  <c r="C17" i="4"/>
  <c r="C18" i="4"/>
  <c r="C19" i="4"/>
  <c r="C20" i="4"/>
  <c r="C21" i="4"/>
  <c r="C22" i="4"/>
  <c r="C23" i="4"/>
  <c r="C24" i="4"/>
  <c r="C25" i="4"/>
  <c r="C26" i="4"/>
  <c r="I38" i="1" s="1"/>
  <c r="C27" i="4"/>
  <c r="C28" i="4"/>
  <c r="C29" i="4"/>
  <c r="C30" i="4"/>
  <c r="C31" i="4"/>
  <c r="C32" i="4"/>
  <c r="C33" i="4"/>
  <c r="C34" i="4"/>
  <c r="C35" i="4"/>
  <c r="C36" i="4"/>
  <c r="C37" i="4"/>
  <c r="C38" i="4"/>
  <c r="C39" i="4"/>
  <c r="C40" i="4"/>
  <c r="C41" i="4"/>
  <c r="C42" i="4"/>
  <c r="C43" i="4"/>
  <c r="C44" i="4"/>
  <c r="C45" i="4"/>
  <c r="C46" i="4"/>
  <c r="C47" i="4"/>
  <c r="C48" i="4"/>
  <c r="C49" i="4"/>
  <c r="C50" i="4"/>
  <c r="I39" i="1" s="1"/>
  <c r="C51" i="4"/>
  <c r="C52" i="4"/>
  <c r="C53" i="4"/>
  <c r="C54" i="4"/>
  <c r="C55" i="4"/>
  <c r="C56" i="4"/>
  <c r="C57" i="4"/>
  <c r="C58" i="4"/>
  <c r="C59" i="4"/>
  <c r="C60" i="4"/>
  <c r="C61" i="4"/>
  <c r="C62" i="4"/>
  <c r="C63" i="4"/>
  <c r="C64" i="4"/>
  <c r="C65" i="4"/>
  <c r="C66" i="4"/>
  <c r="C67" i="4"/>
  <c r="C68" i="4"/>
  <c r="C69" i="4"/>
  <c r="C70" i="4"/>
  <c r="C71" i="4"/>
  <c r="C72" i="4"/>
  <c r="C73" i="4"/>
  <c r="C74" i="4"/>
  <c r="I40" i="1" s="1"/>
  <c r="C75" i="4"/>
  <c r="C76" i="4"/>
  <c r="C77" i="4"/>
  <c r="C78" i="4"/>
  <c r="C79" i="4"/>
  <c r="C80" i="4"/>
  <c r="C81" i="4"/>
  <c r="C82" i="4"/>
  <c r="C83" i="4"/>
  <c r="C84" i="4"/>
  <c r="C85" i="4"/>
  <c r="C86" i="4"/>
  <c r="C87" i="4"/>
  <c r="C88" i="4"/>
  <c r="C89" i="4"/>
  <c r="C90" i="4"/>
  <c r="C91" i="4"/>
  <c r="C92" i="4"/>
  <c r="C93" i="4"/>
  <c r="C94" i="4"/>
  <c r="C95" i="4"/>
  <c r="C96" i="4"/>
  <c r="C97" i="4"/>
  <c r="C98" i="4"/>
  <c r="I41" i="1" s="1"/>
  <c r="C99" i="4"/>
  <c r="C100" i="4"/>
  <c r="C101" i="4"/>
  <c r="C102" i="4"/>
  <c r="C103" i="4"/>
  <c r="C104" i="4"/>
  <c r="C105" i="4"/>
  <c r="C106" i="4"/>
  <c r="C107" i="4"/>
  <c r="C108" i="4"/>
  <c r="C109" i="4"/>
  <c r="C110" i="4"/>
  <c r="C111" i="4"/>
  <c r="C112" i="4"/>
  <c r="C113" i="4"/>
  <c r="C114" i="4"/>
  <c r="C115" i="4"/>
  <c r="C116" i="4"/>
  <c r="C117" i="4"/>
  <c r="C118" i="4"/>
  <c r="C119" i="4"/>
  <c r="C120" i="4"/>
  <c r="C121" i="4"/>
  <c r="C122" i="4"/>
  <c r="I42" i="1" s="1"/>
  <c r="C123" i="4"/>
  <c r="C124" i="4"/>
  <c r="C125" i="4"/>
  <c r="C126" i="4"/>
  <c r="C127" i="4"/>
  <c r="C128" i="4"/>
  <c r="C129" i="4"/>
  <c r="C130" i="4"/>
  <c r="C131" i="4"/>
  <c r="C132" i="4"/>
  <c r="C133" i="4"/>
  <c r="C134" i="4"/>
  <c r="C135" i="4"/>
  <c r="C136" i="4"/>
  <c r="C137" i="4"/>
  <c r="C138" i="4"/>
  <c r="C139" i="4"/>
  <c r="C140" i="4"/>
  <c r="C141" i="4"/>
  <c r="C142" i="4"/>
  <c r="C143" i="4"/>
  <c r="C144" i="4"/>
  <c r="C145" i="4"/>
  <c r="C146" i="4"/>
  <c r="I43" i="1" s="1"/>
  <c r="C147" i="4"/>
  <c r="C148" i="4"/>
  <c r="C149" i="4"/>
  <c r="C150" i="4"/>
  <c r="C151" i="4"/>
  <c r="C152" i="4"/>
  <c r="C153" i="4"/>
  <c r="C154" i="4"/>
  <c r="C155" i="4"/>
  <c r="C156" i="4"/>
  <c r="C157" i="4"/>
  <c r="C158" i="4"/>
  <c r="C159" i="4"/>
  <c r="C160" i="4"/>
  <c r="C161" i="4"/>
  <c r="C162" i="4"/>
  <c r="C163" i="4"/>
  <c r="C164" i="4"/>
  <c r="C165" i="4"/>
  <c r="C166" i="4"/>
  <c r="C167" i="4"/>
  <c r="C168" i="4"/>
  <c r="C169" i="4"/>
  <c r="C2" i="4"/>
  <c r="I37" i="1" s="1"/>
  <c r="H43" i="1"/>
  <c r="B20" i="1" s="1"/>
  <c r="H42" i="1"/>
  <c r="B19" i="1" s="1"/>
  <c r="H41" i="1"/>
  <c r="B18" i="1" s="1"/>
  <c r="H40" i="1"/>
  <c r="B17" i="1" s="1"/>
  <c r="H39" i="1"/>
  <c r="B16" i="1" s="1"/>
  <c r="C16" i="1" s="1"/>
  <c r="H38" i="1"/>
  <c r="B15" i="1" s="1"/>
  <c r="H37" i="1"/>
  <c r="F22" i="2"/>
  <c r="C42" i="1" l="1"/>
  <c r="B14" i="1"/>
  <c r="C14" i="1" s="1"/>
  <c r="B58" i="1" s="1"/>
  <c r="B27" i="5" l="1"/>
  <c r="B28" i="5" s="1"/>
  <c r="B47" i="1"/>
  <c r="C47" i="1"/>
  <c r="B44" i="1"/>
  <c r="C44" i="1"/>
  <c r="B48" i="1"/>
  <c r="C48" i="1"/>
  <c r="B45" i="1"/>
  <c r="C45" i="1"/>
  <c r="B46" i="1"/>
  <c r="C46" i="1"/>
  <c r="B43" i="1"/>
  <c r="C43" i="1"/>
  <c r="B42" i="1"/>
  <c r="D42" i="1" s="1"/>
  <c r="C15" i="1"/>
  <c r="B59" i="1" s="1"/>
  <c r="B60" i="1"/>
  <c r="C17" i="1"/>
  <c r="B61" i="1" s="1"/>
  <c r="C18" i="1"/>
  <c r="B62" i="1" s="1"/>
  <c r="C19" i="1"/>
  <c r="B63" i="1" s="1"/>
  <c r="C20" i="1"/>
  <c r="B64" i="1" s="1"/>
  <c r="F19" i="2" l="1"/>
  <c r="F23" i="2" s="1"/>
  <c r="D43" i="1"/>
  <c r="E43" i="1" s="1"/>
  <c r="C59" i="1" s="1"/>
  <c r="D59" i="1" s="1"/>
  <c r="E42" i="1"/>
  <c r="C58" i="1" s="1"/>
  <c r="D58" i="1" s="1"/>
  <c r="D48" i="1"/>
  <c r="E48" i="1" s="1"/>
  <c r="C64" i="1" s="1"/>
  <c r="D64" i="1" s="1"/>
  <c r="D47" i="1"/>
  <c r="E47" i="1" s="1"/>
  <c r="C63" i="1" s="1"/>
  <c r="D63" i="1" s="1"/>
  <c r="D44" i="1"/>
  <c r="E44" i="1" s="1"/>
  <c r="C60" i="1" s="1"/>
  <c r="D60" i="1" s="1"/>
  <c r="D46" i="1"/>
  <c r="E46" i="1" s="1"/>
  <c r="C62" i="1" s="1"/>
  <c r="D62" i="1" s="1"/>
  <c r="D45" i="1"/>
  <c r="E45" i="1" s="1"/>
  <c r="C61" i="1" s="1"/>
  <c r="D61" i="1" s="1"/>
  <c r="C21" i="1"/>
  <c r="C22" i="1" s="1"/>
  <c r="E49" i="1" l="1"/>
  <c r="E50" i="1" s="1"/>
  <c r="D65" i="1" l="1"/>
  <c r="F17" i="2" s="1"/>
  <c r="F21" i="2" s="1"/>
  <c r="F24" i="2" s="1"/>
  <c r="I19" i="2" s="1"/>
  <c r="M19" i="2" s="1"/>
</calcChain>
</file>

<file path=xl/sharedStrings.xml><?xml version="1.0" encoding="utf-8"?>
<sst xmlns="http://schemas.openxmlformats.org/spreadsheetml/2006/main" count="655" uniqueCount="394">
  <si>
    <t xml:space="preserve">X-Road Emissions Calculation Tool </t>
  </si>
  <si>
    <r>
      <t>The calculator development was commissioned by Nordic Institute for Interoperability Solutions (NIIS). Gofore and Stockholm Environment Institute Tallinn (SEI) partnered together to develop a methodology to quantify CO</t>
    </r>
    <r>
      <rPr>
        <vertAlign val="subscript"/>
        <sz val="11"/>
        <color theme="1"/>
        <rFont val="Calibri"/>
        <family val="2"/>
        <scheme val="minor"/>
      </rPr>
      <t>2</t>
    </r>
    <r>
      <rPr>
        <sz val="11"/>
        <color theme="1"/>
        <rFont val="Calibri"/>
        <family val="2"/>
        <scheme val="minor"/>
      </rPr>
      <t>e emissions due to X-Road's operations. The calculator is calibrated to evaluate most common use-cases cases of X-Road.</t>
    </r>
  </si>
  <si>
    <t>Overview</t>
  </si>
  <si>
    <t>The key function of X-Road is to provide secure data exchange between X-Road members over the public internet.</t>
  </si>
  <si>
    <t xml:space="preserve">Therefore, the calculator support calculating the emissions for </t>
  </si>
  <si>
    <t xml:space="preserve">1) Security Servers, </t>
  </si>
  <si>
    <t xml:space="preserve">2) Data exchange transactions </t>
  </si>
  <si>
    <t>3) Data storage in message log.</t>
  </si>
  <si>
    <t xml:space="preserve">The calculator allows to estimate the emissions for the whole X-Road instance or for a single Security Server. </t>
  </si>
  <si>
    <t>The calculator tool consist of 4 sheets which are as follows:</t>
  </si>
  <si>
    <t>Intro</t>
  </si>
  <si>
    <t>Overview of the X-Road Emissions Calculation Tool</t>
  </si>
  <si>
    <t>Instance</t>
  </si>
  <si>
    <t>Input, calculation and results for an X-Road instance</t>
  </si>
  <si>
    <t>SecurityServer</t>
  </si>
  <si>
    <t>Input, calculation and results of a Security Server</t>
  </si>
  <si>
    <t>References</t>
  </si>
  <si>
    <t>This sheet provides references and explanations of all the formulas used in the tool</t>
  </si>
  <si>
    <t>Legend for cell colours</t>
  </si>
  <si>
    <t>Input data required from the user</t>
  </si>
  <si>
    <t>Predefined input data, assumptions and simplifications, based on the example of Estonia and Finland (2020)</t>
  </si>
  <si>
    <t>Results</t>
  </si>
  <si>
    <t>Instructions for calculating the emissions for X-Road instance</t>
  </si>
  <si>
    <t>1. Collect information about the most common use-cases for X-Road usage in the instance.</t>
  </si>
  <si>
    <t>2. Insert the parameters about X-Road instance on the</t>
  </si>
  <si>
    <t>sheet</t>
  </si>
  <si>
    <t>3. See results in the end of the sheet</t>
  </si>
  <si>
    <t>Instructions for calculating the emssions for a X-Road Security Server</t>
  </si>
  <si>
    <t>1. Collect CPU utilization data from the Security Server for a week.</t>
  </si>
  <si>
    <t xml:space="preserve">2. Insert data about the Security Server, data exchange amount and storage on the </t>
  </si>
  <si>
    <t>4. In case you are using several Security Servers, then repeat steps 1-3 and record the results separately</t>
  </si>
  <si>
    <t>Emissions calculation of an X-Road instance</t>
  </si>
  <si>
    <r>
      <rPr>
        <sz val="11"/>
        <color theme="1"/>
        <rFont val="Calibri"/>
        <family val="2"/>
        <scheme val="minor"/>
      </rPr>
      <t>This sheet serves to perform CO2 equivalent calculations for a whole X-Road instance. The calculation revolves around numerous assumptions which are</t>
    </r>
    <r>
      <rPr>
        <sz val="11"/>
        <color rgb="FFFF0000"/>
        <rFont val="Calibri"/>
        <family val="2"/>
        <scheme val="minor"/>
      </rPr>
      <t xml:space="preserve"> </t>
    </r>
    <r>
      <rPr>
        <sz val="11"/>
        <color rgb="FF663CDC"/>
        <rFont val="Calibri"/>
        <family val="2"/>
        <scheme val="minor"/>
      </rPr>
      <t xml:space="preserve">stated in the report. </t>
    </r>
    <r>
      <rPr>
        <sz val="11"/>
        <color theme="1"/>
        <rFont val="Calibri"/>
        <family val="2"/>
        <scheme val="minor"/>
      </rPr>
      <t xml:space="preserve">Parameter explanations are given in adjacent columns for every single input value. Reference values are also given for each parameter in case a user is not sure about some specific parameter. The whole calculations here are a bit basic, but give a good holistic picture of the emissions of X-Road's operations. </t>
    </r>
  </si>
  <si>
    <t>Predefined input data and assumptions, based on the example of Estonia and Finland (2020)</t>
  </si>
  <si>
    <t>1. Emissions by Security Server infrastructure</t>
  </si>
  <si>
    <t>Assumptions</t>
  </si>
  <si>
    <t>The main physical infrastructure that enables secure data exchange through X-Road is the Security Server. Security Server contains a processor and RAM as the main energy consuming components. Servers repeat a weekly pattern of data processing.</t>
  </si>
  <si>
    <t>Infrastructure of a Security Server with processor with 4-8 cores is selected for calculations. For simplifications, the  model Fujitsu, Server PRIMARY RX1330 M4 in which CPU model: Intel Xeon E-2288G is used as a reference.</t>
  </si>
  <si>
    <t xml:space="preserve">More information about processor power consumption can be found </t>
  </si>
  <si>
    <t>here</t>
  </si>
  <si>
    <t>RAM of 4-16 GB is recommended for Security Server. Storage space RAM calculations are based on reference values: DDR3 RAM at 1333 MHz.</t>
  </si>
  <si>
    <t>Parameters</t>
  </si>
  <si>
    <t>Value</t>
  </si>
  <si>
    <t>Unit</t>
  </si>
  <si>
    <t>Parameter explanation</t>
  </si>
  <si>
    <t>Reference values</t>
  </si>
  <si>
    <t>Number of Security Servers in public cloud</t>
  </si>
  <si>
    <t>#</t>
  </si>
  <si>
    <t>Number of Security Servers on premises</t>
  </si>
  <si>
    <t>Total number of Security Servers registred in an X-Road instance and evaluated environment</t>
  </si>
  <si>
    <t>Estonia 173
Finland 290</t>
  </si>
  <si>
    <t>Emission factor</t>
  </si>
  <si>
    <t>kgCO2e/kWh</t>
  </si>
  <si>
    <r>
      <rPr>
        <b/>
        <sz val="11"/>
        <color theme="1"/>
        <rFont val="Calibri"/>
        <family val="2"/>
        <scheme val="minor"/>
      </rPr>
      <t>Values from 2019</t>
    </r>
    <r>
      <rPr>
        <sz val="11"/>
        <color theme="1"/>
        <rFont val="Calibri"/>
        <family val="2"/>
        <scheme val="minor"/>
      </rPr>
      <t xml:space="preserve">
Finland 0,13622
Estonia 0,72328
</t>
    </r>
  </si>
  <si>
    <t xml:space="preserve">Emission factors for 2019 can be found </t>
  </si>
  <si>
    <t>Processor multiplier</t>
  </si>
  <si>
    <t>Multiplier to adjust the energy consumption difference between the average processor selected for this calculator (consisting of 8 cores) and average processor used in your instance. If your processor has half the number of cores (e.g., 4) please input the value of '0.5' if twice the number of cores (e.g., 16) please input the value of '2', if thrice the number of cores (e.g., 24), please input the value of '3' and so on.</t>
  </si>
  <si>
    <t>Finland 2
Estonia 1</t>
  </si>
  <si>
    <t>Average CPU utilization</t>
  </si>
  <si>
    <t>Average CPU utilization of an average Security Server</t>
  </si>
  <si>
    <t>Estonia 12-13%
Finland 3-5%</t>
  </si>
  <si>
    <t>Energy consumption in public cloud compared to on-premises</t>
  </si>
  <si>
    <t>Energy consumption in a public cloud compared to on-premises</t>
  </si>
  <si>
    <t>PUE</t>
  </si>
  <si>
    <t>PUE is the power use effectiveness which is the ratio of total amount of energy used by a computer data center facility to the energy delivered to computing equipment.</t>
  </si>
  <si>
    <r>
      <rPr>
        <b/>
        <sz val="11"/>
        <color theme="1"/>
        <rFont val="Calibri"/>
        <family val="2"/>
        <scheme val="minor"/>
      </rPr>
      <t>Average: 1,58</t>
    </r>
    <r>
      <rPr>
        <sz val="11"/>
        <color theme="1"/>
        <rFont val="Calibri"/>
        <family val="2"/>
        <scheme val="minor"/>
      </rPr>
      <t xml:space="preserve">
Google 1,12
Microsoft 1,12
Amazon 1,45</t>
    </r>
  </si>
  <si>
    <t>Google, Microsoft</t>
  </si>
  <si>
    <t>Amazon</t>
  </si>
  <si>
    <t>Calculations and intermediate results</t>
  </si>
  <si>
    <t>Energy consumption by an average Processor in a week (on premises)</t>
  </si>
  <si>
    <t>Wh</t>
  </si>
  <si>
    <t>The calculation includes the energy consumption of one processor that runs 24/7 based on our reference model and the CPU utilization input</t>
  </si>
  <si>
    <t>Energy consumption by the RAM in a week (on premises)</t>
  </si>
  <si>
    <t>The calculation includes the energy consumption of one RAM connected with the processor that runs 24/7 based on our reference model and the CPU utilization input</t>
  </si>
  <si>
    <t>Total energy consumption by one Security Servers for one year (on premises)</t>
  </si>
  <si>
    <t>kWh</t>
  </si>
  <si>
    <t>Considering number of weeks to be 52 and the PUE is included as well</t>
  </si>
  <si>
    <t>Total emissions by an average Security Server for one year (on premises)</t>
  </si>
  <si>
    <t>kgCO2e</t>
  </si>
  <si>
    <t>These are the emissions if one average Security Server is operated for one year on premises</t>
  </si>
  <si>
    <t>Total emissions by an average Security Server for one year (on public cloud)</t>
  </si>
  <si>
    <t>These are the emissions if one average Security Server is operated for one year in the public cloud</t>
  </si>
  <si>
    <t>Security Server Infrastructure total</t>
  </si>
  <si>
    <t>Estimated total emissions by Security Servers of an X-Road instance for one year </t>
  </si>
  <si>
    <t>This value includes all the Security Servers (on premises and on public cloud) that are operated for one year</t>
  </si>
  <si>
    <t>2. Emissions by data exchange transactions supported by a Security Server</t>
  </si>
  <si>
    <t>An average value for electricity consumed for data transfer over a fixed line is used. For 2021, including the expected efficiency gains, this value is found to be 0.0075 kWh of electricity consumed for 1 GB of data transferred over the public internet.</t>
  </si>
  <si>
    <t>Units</t>
  </si>
  <si>
    <t>Amount of data exchanged</t>
  </si>
  <si>
    <t>GB</t>
  </si>
  <si>
    <t xml:space="preserve"> Amount of data pushed over an X-Road instance in a year</t>
  </si>
  <si>
    <t>Estonia 33000</t>
  </si>
  <si>
    <t>Data transfer energy consumption</t>
  </si>
  <si>
    <t>kWh/GB</t>
  </si>
  <si>
    <t>This refers to the electricity consumed when a GB of data is exchanged using internet.</t>
  </si>
  <si>
    <t xml:space="preserve">The Electricity emission factor that refers to the CO2 equivalent emissions per unit of electricity consumed. </t>
  </si>
  <si>
    <t>Data exchange total</t>
  </si>
  <si>
    <t>Estimated total emissions by data transactions of an X-Road instance for one year</t>
  </si>
  <si>
    <t>3. Emissions by data storage of a message log</t>
  </si>
  <si>
    <r>
      <rPr>
        <sz val="11"/>
        <color theme="1"/>
        <rFont val="Calibri"/>
        <family val="2"/>
        <scheme val="minor"/>
      </rPr>
      <t xml:space="preserve">The carbon emissions of the message log database that stores the data only for 30 days is insignificant compared to the file archives where data is stored for years. The energy consumption for storing data for 30 days is included in Security Server calculations. The must common practice for storing file archives is on Hard disk drives (HDD). Carbon footprint calculation methodology calculates data storage in HDDs and the resulting emissions. </t>
    </r>
  </si>
  <si>
    <t>For calculation simplifications the reference model could be Seagate® BarraCuda® 3.5-inch HDD.</t>
  </si>
  <si>
    <t>Number of HDDs</t>
  </si>
  <si>
    <r>
      <t>The total number of Hard disk drives (HDDs) utilized in an X-Road instance</t>
    </r>
    <r>
      <rPr>
        <sz val="11"/>
        <color rgb="FFFF0000"/>
        <rFont val="Calibri"/>
        <family val="2"/>
        <scheme val="minor"/>
      </rPr>
      <t xml:space="preserve"> </t>
    </r>
    <r>
      <rPr>
        <sz val="11"/>
        <color theme="1"/>
        <rFont val="Calibri"/>
        <family val="2"/>
        <scheme val="minor"/>
      </rPr>
      <t>per year. It may be assumed that every member of the X-Road or every Security Server has one HDD.</t>
    </r>
  </si>
  <si>
    <t>Estonia 173</t>
  </si>
  <si>
    <t>Amount of data stored</t>
  </si>
  <si>
    <t>GBs</t>
  </si>
  <si>
    <t>Size of the archive files stored in an X-Road instance in a year. If the requirement is that the whole message has to be logged, then the estimation can be the same as amount of data exchanged. If the requirement is for logging only metadata then the stored data is estimated to be 32-51% of the amount of data exchanged.</t>
  </si>
  <si>
    <t>Idle hours of HDD in a year</t>
  </si>
  <si>
    <t>h</t>
  </si>
  <si>
    <t>It is assumed that HDD are operating non-stop in a year. Half of their time is consumed in Idle mode and the other half in sleep mode</t>
  </si>
  <si>
    <t>Sleep mode hours of HDD in a year</t>
  </si>
  <si>
    <t>Total energy consumption by one HDD in one year </t>
  </si>
  <si>
    <t>Data storage total</t>
  </si>
  <si>
    <t>Estimated total emissions by data storage of an X-Road instance for one year</t>
  </si>
  <si>
    <t>Summary of results</t>
  </si>
  <si>
    <t>Security Server</t>
  </si>
  <si>
    <t>Data transaction</t>
  </si>
  <si>
    <t>Data storage</t>
  </si>
  <si>
    <t>Total emissions</t>
  </si>
  <si>
    <t>Visualization</t>
  </si>
  <si>
    <t>Comparison</t>
  </si>
  <si>
    <t xml:space="preserve">Security Servers, </t>
  </si>
  <si>
    <t>GBs of data storage and</t>
  </si>
  <si>
    <t xml:space="preserve">GBs of data transfer using X-Road translates to emissions </t>
  </si>
  <si>
    <t xml:space="preserve">equivalent to </t>
  </si>
  <si>
    <t>roundtrips for a flight travelling from Tallinn to Lisbon</t>
  </si>
  <si>
    <t>Reference</t>
  </si>
  <si>
    <t> journey planner assumes 0.158 kg CO2 / km emissions of a plane and 3312 km between Tallinn and Lisbon</t>
  </si>
  <si>
    <t>Emissions calculation of a Security Server</t>
  </si>
  <si>
    <r>
      <t xml:space="preserve">These set of calculations are there so X-Road members can see their individual emissions of their operations. The calculations are split into three parts namely Security Server infrastructure, Data transaction and Data storage. Emissions for each operation are calculated separately corresponding to their input which the user is required to give. Please note that for calculation accuracy, the calculations are for </t>
    </r>
    <r>
      <rPr>
        <b/>
        <sz val="11"/>
        <color theme="1"/>
        <rFont val="Calibri"/>
        <family val="2"/>
        <scheme val="minor"/>
      </rPr>
      <t xml:space="preserve">one Security Server </t>
    </r>
    <r>
      <rPr>
        <sz val="11"/>
        <color theme="1"/>
        <rFont val="Calibri"/>
        <family val="2"/>
        <scheme val="minor"/>
      </rPr>
      <t xml:space="preserve">which has a unique </t>
    </r>
    <r>
      <rPr>
        <b/>
        <sz val="11"/>
        <color theme="1"/>
        <rFont val="Calibri"/>
        <family val="2"/>
        <scheme val="minor"/>
      </rPr>
      <t>server utilization</t>
    </r>
    <r>
      <rPr>
        <sz val="11"/>
        <color theme="1"/>
        <rFont val="Calibri"/>
        <family val="2"/>
        <scheme val="minor"/>
      </rPr>
      <t xml:space="preserve">. If multiple Security Servers are present, perform calculations for each Security Server separately. </t>
    </r>
  </si>
  <si>
    <t>1. Input about Security Server infrastructure</t>
  </si>
  <si>
    <t>RAM of 4-16 GB is recommended for Security Server. Storage space RAM calculations are based on DDR3 RAM at 1333 MHz.</t>
  </si>
  <si>
    <t>Public Cloud usage</t>
  </si>
  <si>
    <t>Input '1' if your Security Server is in public cloud else '0'</t>
  </si>
  <si>
    <t>Multiplier to adjust the energy consumption difference between your selected model and the average processor selected for this calculator (consisting of 8 cores). If your model has  half the number of cores (e.g., 4) please input the value of '0.5', if twice the number of cores (e.g., 16) please input the value of '2', if your model has thrice the number of cores (e.g., 24), please input the value of '3' and so on.</t>
  </si>
  <si>
    <t xml:space="preserve">Average CPU utilization </t>
  </si>
  <si>
    <t>Average CPU utilization of the estimated Security Server in a week</t>
  </si>
  <si>
    <t>3-12%</t>
  </si>
  <si>
    <t>The Electricity emission factor that refers to the CO2 equivalent emissions per unit of electricity consumed. Input '0' when using renewable electricity.</t>
  </si>
  <si>
    <t>Pmax</t>
  </si>
  <si>
    <t>W</t>
  </si>
  <si>
    <t>It is the maximum power a processor consumes when operating at 100% CPU utilization</t>
  </si>
  <si>
    <t>Pidle</t>
  </si>
  <si>
    <t>It is the minimum power a processor consumes when operating at 0% CPU utilization</t>
  </si>
  <si>
    <t xml:space="preserve">Specific Power consumption </t>
  </si>
  <si>
    <t>W/CPU_utilization</t>
  </si>
  <si>
    <t>This is the power consumption per unit of CPU utilization</t>
  </si>
  <si>
    <t>Energy consumption by RAM in a week (on premises)</t>
  </si>
  <si>
    <t>Total energy consumption by a Security Servers for one year </t>
  </si>
  <si>
    <t>Total emissions by a Security Server for one year </t>
  </si>
  <si>
    <t>2. Input about data exchange transactions supported by a Security Server</t>
  </si>
  <si>
    <t xml:space="preserve"> Amount of data pushed over a Security Server in a year. If such information is not available, then estimate the data amount based on the size of the archive files.  If the whole message (including payload) is logged, then the estimation can be the same as amount of data stored in archives. If only metadata is stored then total amount of data can be estimated to be 2-3 times of the archive files.</t>
  </si>
  <si>
    <t>The Electricity emission factor that refers to the CO2 equivalent emissions per unit of electricity consumed</t>
  </si>
  <si>
    <t>This refers to the electricity consumed when a GB of data is exchanged using internet</t>
  </si>
  <si>
    <t>Estimated total emissions by data transactions of a Security Server for one year</t>
  </si>
  <si>
    <t>The total number of Hard disk drives (HDDs) used by a Security Server</t>
  </si>
  <si>
    <t>1 HDD for one Security Server</t>
  </si>
  <si>
    <t>Size of the archive files stored by a Security Server in a year.</t>
  </si>
  <si>
    <t>Estimated total emissions by data storage of a Security Server for one year</t>
  </si>
  <si>
    <t>Meaning</t>
  </si>
  <si>
    <t>One Security Server, with</t>
  </si>
  <si>
    <t xml:space="preserve">GBs of total data storage and </t>
  </si>
  <si>
    <t>GBs of data transfer using X-Road translates to emissions</t>
  </si>
  <si>
    <t xml:space="preserve">equivalent to a car driven for </t>
  </si>
  <si>
    <t>kilometers</t>
  </si>
  <si>
    <t>Reference:</t>
  </si>
  <si>
    <t>0.12 kgCO2e/km for a car is assumed</t>
  </si>
  <si>
    <t>Input parameters</t>
  </si>
  <si>
    <t>Parameter Explanations</t>
  </si>
  <si>
    <t>Parameter</t>
  </si>
  <si>
    <r>
      <rPr>
        <b/>
        <sz val="11"/>
        <color theme="1"/>
        <rFont val="Calibri"/>
        <family val="2"/>
        <scheme val="minor"/>
      </rPr>
      <t>PUE:</t>
    </r>
    <r>
      <rPr>
        <sz val="11"/>
        <color theme="1"/>
        <rFont val="Calibri"/>
        <family val="2"/>
        <scheme val="minor"/>
      </rPr>
      <t xml:space="preserve"> PUE is the power use effectiveness which is the ratio of total amount of energy used by a computer data center facility to the energy delivered to computing equipment.</t>
    </r>
  </si>
  <si>
    <t xml:space="preserve">PUE </t>
  </si>
  <si>
    <t>Number of servers</t>
  </si>
  <si>
    <r>
      <rPr>
        <b/>
        <sz val="11"/>
        <color theme="1"/>
        <rFont val="Calibri"/>
        <family val="2"/>
        <scheme val="minor"/>
      </rPr>
      <t>Number of servers:</t>
    </r>
    <r>
      <rPr>
        <sz val="11"/>
        <color theme="1"/>
        <rFont val="Calibri"/>
        <family val="2"/>
        <scheme val="minor"/>
      </rPr>
      <t xml:space="preserve"> The total number of servers in an X-Road instance</t>
    </r>
  </si>
  <si>
    <t xml:space="preserve">Emission factor </t>
  </si>
  <si>
    <t>gCO2e/kWh</t>
  </si>
  <si>
    <r>
      <rPr>
        <b/>
        <sz val="11"/>
        <color theme="1"/>
        <rFont val="Calibri"/>
        <family val="2"/>
        <scheme val="minor"/>
      </rPr>
      <t xml:space="preserve">Emission factor: </t>
    </r>
    <r>
      <rPr>
        <sz val="11"/>
        <color theme="1"/>
        <rFont val="Calibri"/>
        <family val="2"/>
        <scheme val="minor"/>
      </rPr>
      <t>The Electricity emission factor that refers to the CO2 equivalent emissions per unit of electricity consumed</t>
    </r>
  </si>
  <si>
    <r>
      <rPr>
        <b/>
        <sz val="11"/>
        <color theme="1"/>
        <rFont val="Calibri"/>
        <family val="2"/>
        <scheme val="minor"/>
      </rPr>
      <t xml:space="preserve">Amount of data exchanged: </t>
    </r>
    <r>
      <rPr>
        <sz val="11"/>
        <color theme="1"/>
        <rFont val="Calibri"/>
        <family val="2"/>
        <scheme val="minor"/>
      </rPr>
      <t>Amount of data pushed over an X-Road instance in a year</t>
    </r>
  </si>
  <si>
    <r>
      <rPr>
        <b/>
        <sz val="11"/>
        <color theme="1"/>
        <rFont val="Calibri"/>
        <family val="2"/>
        <scheme val="minor"/>
      </rPr>
      <t xml:space="preserve">Amount of data stored: </t>
    </r>
    <r>
      <rPr>
        <sz val="11"/>
        <color theme="1"/>
        <rFont val="Calibri"/>
        <family val="2"/>
        <scheme val="minor"/>
      </rPr>
      <t>Amount of data stored in an X-Road instance in a year</t>
    </r>
  </si>
  <si>
    <t>kWh/GBs</t>
  </si>
  <si>
    <t>[5]</t>
  </si>
  <si>
    <r>
      <rPr>
        <b/>
        <sz val="11"/>
        <color theme="1"/>
        <rFont val="Calibri"/>
        <family val="2"/>
        <scheme val="minor"/>
      </rPr>
      <t xml:space="preserve">Data transfer energy consumption: </t>
    </r>
    <r>
      <rPr>
        <sz val="11"/>
        <color theme="1"/>
        <rFont val="Calibri"/>
        <family val="2"/>
        <scheme val="minor"/>
      </rPr>
      <t>This refers to the electricity consumed when a GB of data is exchanged using a network (Wifi)</t>
    </r>
  </si>
  <si>
    <r>
      <rPr>
        <b/>
        <sz val="11"/>
        <color theme="1"/>
        <rFont val="Calibri"/>
        <family val="2"/>
        <scheme val="minor"/>
      </rPr>
      <t xml:space="preserve">Number of HDDs: </t>
    </r>
    <r>
      <rPr>
        <sz val="11"/>
        <color theme="1"/>
        <rFont val="Calibri"/>
        <family val="2"/>
        <scheme val="minor"/>
      </rPr>
      <t>The total number of Hard disk drives (HDDs) in an X-Road instance</t>
    </r>
  </si>
  <si>
    <t>Load consumption of a server</t>
  </si>
  <si>
    <t>Click here</t>
  </si>
  <si>
    <t>Total electricity consumption by servers</t>
  </si>
  <si>
    <t>Total electricity consumption due to data transaction</t>
  </si>
  <si>
    <t>servers,</t>
  </si>
  <si>
    <t>GBs of data transferred using X-Road translates to a diesel train travelling</t>
  </si>
  <si>
    <t>Total electricity consumption due to data storage</t>
  </si>
  <si>
    <t>kilometers. This roughly sums up to taking</t>
  </si>
  <si>
    <t>roundtrips from Tallin to Tapa.</t>
  </si>
  <si>
    <t>Total CO2e emissions due to servers (kgs)</t>
  </si>
  <si>
    <t>Total CO2e emissions due to data transfer (kgs)</t>
  </si>
  <si>
    <t>Total CO2e emissions due to data storage</t>
  </si>
  <si>
    <t xml:space="preserve">Total CO2e emissions </t>
  </si>
  <si>
    <t>Legend:</t>
  </si>
  <si>
    <t xml:space="preserve">A cell which has a color of </t>
  </si>
  <si>
    <t>represent an input that the user is required to give</t>
  </si>
  <si>
    <t>represent a calculation output</t>
  </si>
  <si>
    <t xml:space="preserve">represents a predefined value that is specific to the equipment being used </t>
  </si>
  <si>
    <t>represents a linked cell</t>
  </si>
  <si>
    <t>represents an assumption</t>
  </si>
  <si>
    <t>Instructions:</t>
  </si>
  <si>
    <t>In order to calculate the total emissions of an X-Road Instance, please complete the following steps:</t>
  </si>
  <si>
    <t>*General fomula explanations along with abbreviations are explain in the</t>
  </si>
  <si>
    <t>references</t>
  </si>
  <si>
    <t>Explanations of each parameter that needs to be input is given in their respective sheets. The explanations are written under the heading "Parameter explanation" highlighted in purple.</t>
  </si>
  <si>
    <t>1. Head over to the</t>
  </si>
  <si>
    <t>1.Data usage profile</t>
  </si>
  <si>
    <r>
      <t xml:space="preserve">sheet and input the hourly CPU utilisation of Security Servers for </t>
    </r>
    <r>
      <rPr>
        <b/>
        <sz val="11"/>
        <color theme="1"/>
        <rFont val="Calibri"/>
        <family val="2"/>
        <scheme val="minor"/>
      </rPr>
      <t>one week</t>
    </r>
    <r>
      <rPr>
        <sz val="11"/>
        <color theme="1"/>
        <rFont val="Calibri"/>
        <family val="2"/>
        <scheme val="minor"/>
      </rPr>
      <t>. If they are not available, present default values can be used if they suffice.</t>
    </r>
  </si>
  <si>
    <t xml:space="preserve">2. Head over to the </t>
  </si>
  <si>
    <t>2. Server power consumption</t>
  </si>
  <si>
    <t>sheet. In cells B4-B5 and B7, input the power consumption of a processor and the number of chipset. If they are not available, default values can be used if they suffice.</t>
  </si>
  <si>
    <t>3. In the same sheet</t>
  </si>
  <si>
    <t xml:space="preserve">cells B27-B32 contains data on the type of RAM that is used for calculations. Default values for a DDR2 RAM are given but the user can use a different type of RAM with different values. </t>
  </si>
  <si>
    <t xml:space="preserve">4. Head over to the </t>
  </si>
  <si>
    <t>3. Data storage</t>
  </si>
  <si>
    <t>sheet. Cells B4-B7, B12-B13 and B15 require data input from a specific HDD that is being used by the user. This can be found in the specification sheet of the HDD. Default values can be used if the user is not sure about their HDD storage.</t>
  </si>
  <si>
    <t xml:space="preserve">5. In the same sheet, </t>
  </si>
  <si>
    <t>,please put in the number of hours per year for the disk being idle in cell B14 and the disk being in sleep mode in cell B16. The user can use default values if these values are not available.</t>
  </si>
  <si>
    <t xml:space="preserve">6. Once all the data has been input, head over to the </t>
  </si>
  <si>
    <t>Dashboard</t>
  </si>
  <si>
    <t xml:space="preserve">7. In the </t>
  </si>
  <si>
    <t>sheet, please input all the required values in cells E4-E12.</t>
  </si>
  <si>
    <t xml:space="preserve">8. The results are automatically calculated in cells F17-F23. For visualization, the dashboard consists of two figures that show a comparison of energy consumption and emissions. </t>
  </si>
  <si>
    <t>Time</t>
  </si>
  <si>
    <t>CPU% utilization</t>
  </si>
  <si>
    <t>% on read/write commands</t>
  </si>
  <si>
    <r>
      <t xml:space="preserve">CPU% utilization: </t>
    </r>
    <r>
      <rPr>
        <sz val="11"/>
        <color theme="1"/>
        <rFont val="Calibri"/>
        <family val="2"/>
        <scheme val="minor"/>
      </rPr>
      <t xml:space="preserve">CPU utilization simply refers to the amount of work handled by a CPU. </t>
    </r>
  </si>
  <si>
    <t xml:space="preserve">% on read/write commands: </t>
  </si>
  <si>
    <t>Represent the % time spent on read/write commands involving RAM. For simplicity, the % on read/write commands is taken as the same as CPU% utilization</t>
  </si>
  <si>
    <t>Server power consumption</t>
  </si>
  <si>
    <t>Processor power consumption</t>
  </si>
  <si>
    <r>
      <rPr>
        <b/>
        <sz val="11"/>
        <color theme="1"/>
        <rFont val="Calibri"/>
        <family val="2"/>
      </rPr>
      <t xml:space="preserve">P_max: </t>
    </r>
    <r>
      <rPr>
        <sz val="11"/>
        <color theme="1"/>
        <rFont val="Calibri"/>
        <family val="2"/>
      </rPr>
      <t>It is the maximum power a processor consumes when operating at 100% CPU utilization</t>
    </r>
  </si>
  <si>
    <t xml:space="preserve">P_max </t>
  </si>
  <si>
    <r>
      <rPr>
        <b/>
        <sz val="11"/>
        <color theme="1"/>
        <rFont val="Calibri"/>
        <family val="2"/>
      </rPr>
      <t>P_idle:</t>
    </r>
    <r>
      <rPr>
        <sz val="11"/>
        <color theme="1"/>
        <rFont val="Calibri"/>
        <family val="2"/>
      </rPr>
      <t xml:space="preserve"> It is the minimum power a processor consumes when operating at 0% CPU utilization</t>
    </r>
  </si>
  <si>
    <t xml:space="preserve">P_idle </t>
  </si>
  <si>
    <r>
      <rPr>
        <b/>
        <sz val="11"/>
        <color theme="1"/>
        <rFont val="Calibri"/>
        <family val="2"/>
      </rPr>
      <t>Number of chipsets:</t>
    </r>
    <r>
      <rPr>
        <sz val="11"/>
        <color theme="1"/>
        <rFont val="Calibri"/>
        <family val="2"/>
      </rPr>
      <t xml:space="preserve"> The total number of processor chips that are being used by one server</t>
    </r>
  </si>
  <si>
    <t xml:space="preserve">m </t>
  </si>
  <si>
    <t>Number of chipsets</t>
  </si>
  <si>
    <t>Energy consumption of a processor over a week</t>
  </si>
  <si>
    <t>Day</t>
  </si>
  <si>
    <t>Average Power (W)</t>
  </si>
  <si>
    <t>Energy consumption in a day (Wh)</t>
  </si>
  <si>
    <t>Monday</t>
  </si>
  <si>
    <t>Tuesday</t>
  </si>
  <si>
    <t>Wednesday</t>
  </si>
  <si>
    <t>Thursday</t>
  </si>
  <si>
    <t>Friday</t>
  </si>
  <si>
    <t>Saturday</t>
  </si>
  <si>
    <t>Sunday</t>
  </si>
  <si>
    <t>Total energy consumption in a week (Wh)</t>
  </si>
  <si>
    <t>Total energy consumption in a year (Wh)</t>
  </si>
  <si>
    <t>RAM power consumption</t>
  </si>
  <si>
    <t>[2]</t>
  </si>
  <si>
    <t xml:space="preserve">Parameter </t>
  </si>
  <si>
    <t>EAct_Sb</t>
  </si>
  <si>
    <t>Watt (For DDR2 RAM at 1333 MHz)</t>
  </si>
  <si>
    <t>EAct_Pd</t>
  </si>
  <si>
    <t>CPU%</t>
  </si>
  <si>
    <t>Dynamic</t>
  </si>
  <si>
    <t>%</t>
  </si>
  <si>
    <t>EB,r</t>
  </si>
  <si>
    <t>W/(GB/s) (For DDR2 RAM at 1333 MHz)</t>
  </si>
  <si>
    <t>EB,w</t>
  </si>
  <si>
    <t>RAMB</t>
  </si>
  <si>
    <t>GB/s (For DDR2 RAM at 1333 MHz)</t>
  </si>
  <si>
    <r>
      <t>E</t>
    </r>
    <r>
      <rPr>
        <i/>
        <vertAlign val="subscript"/>
        <sz val="14"/>
        <color theme="1"/>
        <rFont val="Calibri"/>
        <family val="2"/>
      </rPr>
      <t>Bg</t>
    </r>
    <r>
      <rPr>
        <i/>
        <sz val="14"/>
        <color theme="1"/>
        <rFont val="Calibri"/>
        <family val="2"/>
      </rPr>
      <t xml:space="preserve"> = CPU% * E</t>
    </r>
    <r>
      <rPr>
        <i/>
        <vertAlign val="subscript"/>
        <sz val="14"/>
        <color theme="1"/>
        <rFont val="Calibri"/>
        <family val="2"/>
      </rPr>
      <t>Act_Sb</t>
    </r>
    <r>
      <rPr>
        <i/>
        <sz val="14"/>
        <color theme="1"/>
        <rFont val="Calibri"/>
        <family val="2"/>
      </rPr>
      <t xml:space="preserve"> + (1 - CPU%) * E</t>
    </r>
    <r>
      <rPr>
        <i/>
        <vertAlign val="subscript"/>
        <sz val="14"/>
        <color theme="1"/>
        <rFont val="Calibri"/>
        <family val="2"/>
      </rPr>
      <t>Act_Pd</t>
    </r>
  </si>
  <si>
    <t>Data usage over a week</t>
  </si>
  <si>
    <r>
      <t>E</t>
    </r>
    <r>
      <rPr>
        <i/>
        <vertAlign val="subscript"/>
        <sz val="14"/>
        <color theme="1"/>
        <rFont val="Calibri"/>
        <family val="2"/>
      </rPr>
      <t>RAM</t>
    </r>
    <r>
      <rPr>
        <i/>
        <sz val="14"/>
        <color theme="1"/>
        <rFont val="Calibri"/>
        <family val="2"/>
      </rPr>
      <t xml:space="preserve"> = E</t>
    </r>
    <r>
      <rPr>
        <i/>
        <vertAlign val="subscript"/>
        <sz val="14"/>
        <color theme="1"/>
        <rFont val="Calibri"/>
        <family val="2"/>
      </rPr>
      <t>Bg</t>
    </r>
    <r>
      <rPr>
        <i/>
        <sz val="14"/>
        <color theme="1"/>
        <rFont val="Calibri"/>
        <family val="2"/>
      </rPr>
      <t xml:space="preserve"> + E</t>
    </r>
    <r>
      <rPr>
        <i/>
        <vertAlign val="subscript"/>
        <sz val="14"/>
        <color theme="1"/>
        <rFont val="Calibri"/>
        <family val="2"/>
      </rPr>
      <t>Oper</t>
    </r>
  </si>
  <si>
    <t xml:space="preserve">Day </t>
  </si>
  <si>
    <t>CPU utilization (%)</t>
  </si>
  <si>
    <t>Energy consumption of RAM over a week</t>
  </si>
  <si>
    <t>Background power (W)</t>
  </si>
  <si>
    <t>Operational power (W)</t>
  </si>
  <si>
    <t>Total power (W)</t>
  </si>
  <si>
    <t>Energy consumption of the Server over a week</t>
  </si>
  <si>
    <t>Energy consumption by Processor (Wh)</t>
  </si>
  <si>
    <t>Energy consumption by RAM (Wh)</t>
  </si>
  <si>
    <t>Total consumption  (Wh)</t>
  </si>
  <si>
    <t>Total energy consumption by a server in a year (KWh)</t>
  </si>
  <si>
    <t>Input</t>
  </si>
  <si>
    <t>[3]</t>
  </si>
  <si>
    <r>
      <t>Startup current :</t>
    </r>
    <r>
      <rPr>
        <sz val="11"/>
        <color theme="1"/>
        <rFont val="Calibri"/>
        <family val="2"/>
        <scheme val="minor"/>
      </rPr>
      <t xml:space="preserve">  The current consumed by Hard disk drives when they are turned on</t>
    </r>
  </si>
  <si>
    <t>Startup current</t>
  </si>
  <si>
    <t>A</t>
  </si>
  <si>
    <t>[4]</t>
  </si>
  <si>
    <r>
      <t xml:space="preserve">Operating voltage: </t>
    </r>
    <r>
      <rPr>
        <sz val="11"/>
        <color theme="1"/>
        <rFont val="Calibri"/>
        <family val="2"/>
        <scheme val="minor"/>
      </rPr>
      <t xml:space="preserve">Voltage at which a Hard disk drive operates </t>
    </r>
  </si>
  <si>
    <t xml:space="preserve">Operating voltage </t>
  </si>
  <si>
    <t>V</t>
  </si>
  <si>
    <r>
      <t xml:space="preserve">Time to achieve active-spin: </t>
    </r>
    <r>
      <rPr>
        <sz val="11"/>
        <color theme="1"/>
        <rFont val="Calibri"/>
        <family val="2"/>
        <scheme val="minor"/>
      </rPr>
      <t xml:space="preserve">The total time taken to reach full spinning motion by a Hard disk </t>
    </r>
  </si>
  <si>
    <t>time to achieve active-spin</t>
  </si>
  <si>
    <t>s</t>
  </si>
  <si>
    <r>
      <t xml:space="preserve">Power consumption in operating mode: </t>
    </r>
    <r>
      <rPr>
        <sz val="11"/>
        <color theme="1"/>
        <rFont val="Calibri"/>
        <family val="2"/>
        <scheme val="minor"/>
      </rPr>
      <t>The amount of power consumed when the Hard disk is performing some operation</t>
    </r>
  </si>
  <si>
    <t>Power consumption in operating mode</t>
  </si>
  <si>
    <r>
      <t xml:space="preserve">Power required to read data: </t>
    </r>
    <r>
      <rPr>
        <sz val="11"/>
        <color theme="1"/>
        <rFont val="Calibri"/>
        <family val="2"/>
        <scheme val="minor"/>
      </rPr>
      <t>The power required when the Hard disk is reading data</t>
    </r>
  </si>
  <si>
    <t>Power required to read data</t>
  </si>
  <si>
    <t>Wh/mb</t>
  </si>
  <si>
    <r>
      <t xml:space="preserve">Power required to write data: </t>
    </r>
    <r>
      <rPr>
        <sz val="11"/>
        <color theme="1"/>
        <rFont val="Calibri"/>
        <family val="2"/>
        <scheme val="minor"/>
      </rPr>
      <t xml:space="preserve">The power required when the Hard disk is writing data </t>
    </r>
  </si>
  <si>
    <t>Power required to write data</t>
  </si>
  <si>
    <r>
      <t xml:space="preserve">Data transfer rate: </t>
    </r>
    <r>
      <rPr>
        <sz val="11"/>
        <color theme="1"/>
        <rFont val="Calibri"/>
        <family val="2"/>
        <scheme val="minor"/>
      </rPr>
      <t>The rate at which a Hard disk retrieves/saves data</t>
    </r>
  </si>
  <si>
    <t>Amount of data written by each member</t>
  </si>
  <si>
    <t>Gbs</t>
  </si>
  <si>
    <r>
      <t xml:space="preserve">Power consumed in idle mode: </t>
    </r>
    <r>
      <rPr>
        <sz val="11"/>
        <color theme="1"/>
        <rFont val="Calibri"/>
        <family val="2"/>
        <scheme val="minor"/>
      </rPr>
      <t>The amount of power consumed when the Hard disk is not performing any operation</t>
    </r>
  </si>
  <si>
    <t>Amount of data read</t>
  </si>
  <si>
    <r>
      <t xml:space="preserve">Amount of hours when disk is idle: </t>
    </r>
    <r>
      <rPr>
        <sz val="11"/>
        <color theme="1"/>
        <rFont val="Calibri"/>
        <family val="2"/>
        <scheme val="minor"/>
      </rPr>
      <t>The number of hours in a year when the disk is in idle mode</t>
    </r>
  </si>
  <si>
    <t>Data transfer rate</t>
  </si>
  <si>
    <t>MB/s</t>
  </si>
  <si>
    <r>
      <t xml:space="preserve">Power consumption in sandby Mode/Sleep Mode: </t>
    </r>
    <r>
      <rPr>
        <sz val="11"/>
        <color theme="1"/>
        <rFont val="Calibri"/>
        <family val="2"/>
        <scheme val="minor"/>
      </rPr>
      <t xml:space="preserve">The amount of power consumed when the Hard disk is in sleep mode </t>
    </r>
  </si>
  <si>
    <t>Power consumed in idle mode</t>
  </si>
  <si>
    <r>
      <t xml:space="preserve">Amount of hours when disk is in sleep mode: </t>
    </r>
    <r>
      <rPr>
        <sz val="11"/>
        <color theme="1"/>
        <rFont val="Calibri"/>
        <family val="2"/>
        <scheme val="minor"/>
      </rPr>
      <t xml:space="preserve"> The number of hours in a year when the disk is in sleep mode</t>
    </r>
  </si>
  <si>
    <t>Amount of hours when disk is idle</t>
  </si>
  <si>
    <t>Power consumption in sandby Mode/Sleep Mode</t>
  </si>
  <si>
    <t>Amount of hours when disk is in sleep mode</t>
  </si>
  <si>
    <t>Calculated parameter</t>
  </si>
  <si>
    <t>Spin-up energy</t>
  </si>
  <si>
    <t>Energy consumed for reading</t>
  </si>
  <si>
    <t>Energy consumed for writing</t>
  </si>
  <si>
    <t>Energy consumed when Idle</t>
  </si>
  <si>
    <t>Energy consumed when in standby mode</t>
  </si>
  <si>
    <t>Total energy consumed by HDD by one member</t>
  </si>
  <si>
    <t>Total energy consumed by HDD by all members</t>
  </si>
  <si>
    <t>Formulae</t>
  </si>
  <si>
    <t xml:space="preserve">Power consumption formulae of a processor </t>
  </si>
  <si>
    <t>A sample processor:</t>
  </si>
  <si>
    <t xml:space="preserve">Formulae </t>
  </si>
  <si>
    <t xml:space="preserve"> Target Load</t>
  </si>
  <si>
    <t>Actual Load</t>
  </si>
  <si>
    <t>Average Active Power (W)</t>
  </si>
  <si>
    <t>SPECpower_ssj2008</t>
  </si>
  <si>
    <t>intercept</t>
  </si>
  <si>
    <t>Fujitsu FUJITSU Server PRIMARY RX1330 M4</t>
  </si>
  <si>
    <t>gradient</t>
  </si>
  <si>
    <t>Chips</t>
  </si>
  <si>
    <t>Where:</t>
  </si>
  <si>
    <t>Cores</t>
  </si>
  <si>
    <t>CPU_util</t>
  </si>
  <si>
    <t>is the CPU utilization</t>
  </si>
  <si>
    <t>Total threads</t>
  </si>
  <si>
    <t>is the power consumed when the processor is idle</t>
  </si>
  <si>
    <t>Total Memory (GB)</t>
  </si>
  <si>
    <t>m</t>
  </si>
  <si>
    <t>is the rate of power consumption when CPU utilization increases</t>
  </si>
  <si>
    <t>P</t>
  </si>
  <si>
    <t>is the power consumed by the processor</t>
  </si>
  <si>
    <t>active idle</t>
  </si>
  <si>
    <t>RAM power consumption Formulae [2]</t>
  </si>
  <si>
    <t>Two sources of power:</t>
  </si>
  <si>
    <r>
      <rPr>
        <b/>
        <i/>
        <sz val="11"/>
        <color theme="1"/>
        <rFont val="Calibri"/>
        <family val="2"/>
        <scheme val="minor"/>
      </rPr>
      <t>Background power</t>
    </r>
    <r>
      <rPr>
        <i/>
        <sz val="11"/>
        <color theme="1"/>
        <rFont val="Calibri"/>
        <family val="2"/>
        <scheme val="minor"/>
      </rPr>
      <t>, which does not depend on either the type or the number of commands run by the system</t>
    </r>
  </si>
  <si>
    <r>
      <rPr>
        <b/>
        <i/>
        <sz val="11"/>
        <color theme="1"/>
        <rFont val="Calibri"/>
        <family val="2"/>
        <scheme val="minor"/>
      </rPr>
      <t>Operational power</t>
    </r>
    <r>
      <rPr>
        <i/>
        <sz val="11"/>
        <color theme="1"/>
        <rFont val="Calibri"/>
        <family val="2"/>
        <scheme val="minor"/>
      </rPr>
      <t>, which comes from read or write commands involving RAM</t>
    </r>
  </si>
  <si>
    <r>
      <t>E</t>
    </r>
    <r>
      <rPr>
        <i/>
        <vertAlign val="subscript"/>
        <sz val="14"/>
        <color theme="1"/>
        <rFont val="Calibri"/>
        <family val="2"/>
        <scheme val="minor"/>
      </rPr>
      <t>Bg</t>
    </r>
    <r>
      <rPr>
        <i/>
        <sz val="14"/>
        <color theme="1"/>
        <rFont val="Calibri"/>
        <family val="2"/>
        <scheme val="minor"/>
      </rPr>
      <t xml:space="preserve"> = CPU% * E</t>
    </r>
    <r>
      <rPr>
        <i/>
        <vertAlign val="subscript"/>
        <sz val="14"/>
        <color theme="1"/>
        <rFont val="Calibri"/>
        <family val="2"/>
        <scheme val="minor"/>
      </rPr>
      <t>Act_Sb</t>
    </r>
    <r>
      <rPr>
        <i/>
        <sz val="14"/>
        <color theme="1"/>
        <rFont val="Calibri"/>
        <family val="2"/>
        <scheme val="minor"/>
      </rPr>
      <t xml:space="preserve"> + (1 - CPU%) * E</t>
    </r>
    <r>
      <rPr>
        <i/>
        <vertAlign val="subscript"/>
        <sz val="14"/>
        <color theme="1"/>
        <rFont val="Calibri"/>
        <family val="2"/>
        <scheme val="minor"/>
      </rPr>
      <t>Act_Pd</t>
    </r>
  </si>
  <si>
    <r>
      <rPr>
        <b/>
        <sz val="11"/>
        <color theme="1"/>
        <rFont val="Calibri"/>
        <family val="2"/>
        <scheme val="minor"/>
      </rPr>
      <t xml:space="preserve"> CPU</t>
    </r>
    <r>
      <rPr>
        <b/>
        <vertAlign val="subscript"/>
        <sz val="11"/>
        <color theme="1"/>
        <rFont val="Calibri"/>
        <family val="2"/>
        <scheme val="minor"/>
      </rPr>
      <t>%</t>
    </r>
    <r>
      <rPr>
        <sz val="11"/>
        <color theme="1"/>
        <rFont val="Calibri"/>
        <family val="2"/>
        <scheme val="minor"/>
      </rPr>
      <t>, varying from 0 to 1 is the CPU utilization during a time window.</t>
    </r>
  </si>
  <si>
    <r>
      <rPr>
        <b/>
        <i/>
        <sz val="11"/>
        <color theme="1"/>
        <rFont val="Calibri"/>
        <family val="2"/>
        <scheme val="minor"/>
      </rPr>
      <t>RAM</t>
    </r>
    <r>
      <rPr>
        <b/>
        <i/>
        <vertAlign val="subscript"/>
        <sz val="11"/>
        <color theme="1"/>
        <rFont val="Calibri"/>
        <family val="2"/>
        <scheme val="minor"/>
      </rPr>
      <t>B</t>
    </r>
    <r>
      <rPr>
        <i/>
        <sz val="11"/>
        <color theme="1"/>
        <rFont val="Calibri"/>
        <family val="2"/>
        <scheme val="minor"/>
      </rPr>
      <t xml:space="preserve"> is the peak transfer rate of DDR3 RAM at 1333 MHz</t>
    </r>
  </si>
  <si>
    <r>
      <t xml:space="preserve"> </t>
    </r>
    <r>
      <rPr>
        <b/>
        <i/>
        <sz val="11"/>
        <color theme="1"/>
        <rFont val="Calibri"/>
        <family val="2"/>
        <scheme val="minor"/>
      </rPr>
      <t>E</t>
    </r>
    <r>
      <rPr>
        <b/>
        <i/>
        <vertAlign val="subscript"/>
        <sz val="11"/>
        <color theme="1"/>
        <rFont val="Calibri"/>
        <family val="2"/>
        <scheme val="minor"/>
      </rPr>
      <t>Act_Sb</t>
    </r>
    <r>
      <rPr>
        <i/>
        <sz val="11"/>
        <color theme="1"/>
        <rFont val="Calibri"/>
        <family val="2"/>
        <scheme val="minor"/>
      </rPr>
      <t xml:space="preserve"> is the Active Standby </t>
    </r>
  </si>
  <si>
    <r>
      <t>E</t>
    </r>
    <r>
      <rPr>
        <i/>
        <vertAlign val="subscript"/>
        <sz val="11"/>
        <color theme="1"/>
        <rFont val="Calibri"/>
        <family val="2"/>
        <scheme val="minor"/>
      </rPr>
      <t>B,r</t>
    </r>
    <r>
      <rPr>
        <i/>
        <sz val="11"/>
        <color theme="1"/>
        <rFont val="Calibri"/>
        <family val="2"/>
        <scheme val="minor"/>
      </rPr>
      <t xml:space="preserve"> is the operational power of the read command</t>
    </r>
  </si>
  <si>
    <r>
      <rPr>
        <b/>
        <sz val="11"/>
        <color theme="1"/>
        <rFont val="Calibri"/>
        <family val="2"/>
        <scheme val="minor"/>
      </rPr>
      <t xml:space="preserve"> E</t>
    </r>
    <r>
      <rPr>
        <b/>
        <vertAlign val="subscript"/>
        <sz val="11"/>
        <color theme="1"/>
        <rFont val="Calibri"/>
        <family val="2"/>
        <scheme val="minor"/>
      </rPr>
      <t>Act_Pd</t>
    </r>
    <r>
      <rPr>
        <sz val="11"/>
        <color theme="1"/>
        <rFont val="Calibri"/>
        <family val="2"/>
        <scheme val="minor"/>
      </rPr>
      <t xml:space="preserve"> is the Active Powerdown</t>
    </r>
  </si>
  <si>
    <r>
      <rPr>
        <b/>
        <i/>
        <sz val="11"/>
        <color theme="1"/>
        <rFont val="Calibri"/>
        <family val="2"/>
        <scheme val="minor"/>
      </rPr>
      <t>E</t>
    </r>
    <r>
      <rPr>
        <b/>
        <i/>
        <vertAlign val="subscript"/>
        <sz val="11"/>
        <color theme="1"/>
        <rFont val="Calibri"/>
        <family val="2"/>
        <scheme val="minor"/>
      </rPr>
      <t>B,w</t>
    </r>
    <r>
      <rPr>
        <i/>
        <sz val="11"/>
        <color theme="1"/>
        <rFont val="Calibri"/>
        <family val="2"/>
        <scheme val="minor"/>
      </rPr>
      <t xml:space="preserve"> is the operational power of the write command</t>
    </r>
  </si>
  <si>
    <t>Total energy consumption of RAM</t>
  </si>
  <si>
    <r>
      <rPr>
        <b/>
        <i/>
        <sz val="11"/>
        <color theme="1"/>
        <rFont val="Calibri"/>
        <family val="2"/>
        <scheme val="minor"/>
      </rPr>
      <t>U(0,1)</t>
    </r>
    <r>
      <rPr>
        <i/>
        <sz val="11"/>
        <color theme="1"/>
        <rFont val="Calibri"/>
        <family val="2"/>
        <scheme val="minor"/>
      </rPr>
      <t xml:space="preserve"> represent the % time spent on read/write commands involving RAM</t>
    </r>
  </si>
  <si>
    <r>
      <t>E</t>
    </r>
    <r>
      <rPr>
        <i/>
        <vertAlign val="subscript"/>
        <sz val="14"/>
        <color theme="1"/>
        <rFont val="Calibri"/>
        <family val="2"/>
        <scheme val="minor"/>
      </rPr>
      <t>RAM</t>
    </r>
    <r>
      <rPr>
        <i/>
        <sz val="14"/>
        <color theme="1"/>
        <rFont val="Calibri"/>
        <family val="2"/>
        <scheme val="minor"/>
      </rPr>
      <t xml:space="preserve"> = E</t>
    </r>
    <r>
      <rPr>
        <i/>
        <vertAlign val="subscript"/>
        <sz val="14"/>
        <color theme="1"/>
        <rFont val="Calibri"/>
        <family val="2"/>
        <scheme val="minor"/>
      </rPr>
      <t>Bg</t>
    </r>
    <r>
      <rPr>
        <i/>
        <sz val="14"/>
        <color theme="1"/>
        <rFont val="Calibri"/>
        <family val="2"/>
        <scheme val="minor"/>
      </rPr>
      <t xml:space="preserve"> + E</t>
    </r>
    <r>
      <rPr>
        <i/>
        <vertAlign val="subscript"/>
        <sz val="14"/>
        <color theme="1"/>
        <rFont val="Calibri"/>
        <family val="2"/>
        <scheme val="minor"/>
      </rPr>
      <t>Oper</t>
    </r>
  </si>
  <si>
    <r>
      <t xml:space="preserve">Where </t>
    </r>
    <r>
      <rPr>
        <b/>
        <sz val="11"/>
        <color theme="1"/>
        <rFont val="Calibri"/>
        <family val="2"/>
        <scheme val="minor"/>
      </rPr>
      <t>E</t>
    </r>
    <r>
      <rPr>
        <b/>
        <vertAlign val="subscript"/>
        <sz val="11"/>
        <color theme="1"/>
        <rFont val="Calibri"/>
        <family val="2"/>
        <scheme val="minor"/>
      </rPr>
      <t>RAM</t>
    </r>
    <r>
      <rPr>
        <sz val="11"/>
        <color theme="1"/>
        <rFont val="Calibri"/>
        <family val="2"/>
        <scheme val="minor"/>
      </rPr>
      <t xml:space="preserve"> is the total energy consumption </t>
    </r>
  </si>
  <si>
    <t>Data storage model [3]</t>
  </si>
  <si>
    <t xml:space="preserve"> </t>
  </si>
  <si>
    <r>
      <t>E</t>
    </r>
    <r>
      <rPr>
        <b/>
        <vertAlign val="subscript"/>
        <sz val="11"/>
        <color theme="1"/>
        <rFont val="Calibri"/>
        <family val="2"/>
        <scheme val="minor"/>
      </rPr>
      <t>hdd</t>
    </r>
  </si>
  <si>
    <t>is the disk power consumption</t>
  </si>
  <si>
    <r>
      <t>P</t>
    </r>
    <r>
      <rPr>
        <b/>
        <vertAlign val="subscript"/>
        <sz val="11"/>
        <color theme="1"/>
        <rFont val="Calibri"/>
        <family val="2"/>
        <scheme val="minor"/>
      </rPr>
      <t>spin-up</t>
    </r>
  </si>
  <si>
    <t>is the power required to spin-up the disk from 0 to full rotation</t>
  </si>
  <si>
    <r>
      <t>t</t>
    </r>
    <r>
      <rPr>
        <b/>
        <vertAlign val="subscript"/>
        <sz val="11"/>
        <color theme="1"/>
        <rFont val="Calibri"/>
        <family val="2"/>
        <scheme val="minor"/>
      </rPr>
      <t>su</t>
    </r>
  </si>
  <si>
    <t>is the time required to achieve spin up</t>
  </si>
  <si>
    <r>
      <t>P</t>
    </r>
    <r>
      <rPr>
        <b/>
        <vertAlign val="subscript"/>
        <sz val="11"/>
        <color theme="1"/>
        <rFont val="Calibri"/>
        <family val="2"/>
        <scheme val="minor"/>
      </rPr>
      <t>read</t>
    </r>
  </si>
  <si>
    <t>is the power required to read data</t>
  </si>
  <si>
    <r>
      <t>N</t>
    </r>
    <r>
      <rPr>
        <b/>
        <vertAlign val="subscript"/>
        <sz val="11"/>
        <color theme="1"/>
        <rFont val="Calibri"/>
        <family val="2"/>
        <scheme val="minor"/>
      </rPr>
      <t>r</t>
    </r>
  </si>
  <si>
    <t xml:space="preserve">is the number of kilobytes of data read </t>
  </si>
  <si>
    <r>
      <t>t</t>
    </r>
    <r>
      <rPr>
        <b/>
        <vertAlign val="subscript"/>
        <sz val="11"/>
        <color theme="1"/>
        <rFont val="Calibri"/>
        <family val="2"/>
        <scheme val="minor"/>
      </rPr>
      <t>r</t>
    </r>
  </si>
  <si>
    <t>is the time-slice where the amount of data is read</t>
  </si>
  <si>
    <r>
      <t>P</t>
    </r>
    <r>
      <rPr>
        <b/>
        <vertAlign val="subscript"/>
        <sz val="11"/>
        <color theme="1"/>
        <rFont val="Calibri"/>
        <family val="2"/>
        <scheme val="minor"/>
      </rPr>
      <t>write</t>
    </r>
  </si>
  <si>
    <t>is the power required to write data</t>
  </si>
  <si>
    <r>
      <t>N</t>
    </r>
    <r>
      <rPr>
        <b/>
        <vertAlign val="subscript"/>
        <sz val="11"/>
        <color theme="1"/>
        <rFont val="Calibri"/>
        <family val="2"/>
        <scheme val="minor"/>
      </rPr>
      <t>w</t>
    </r>
  </si>
  <si>
    <t>is the number of kilobytes of data written</t>
  </si>
  <si>
    <r>
      <t>t</t>
    </r>
    <r>
      <rPr>
        <b/>
        <vertAlign val="subscript"/>
        <sz val="11"/>
        <color theme="1"/>
        <rFont val="Calibri"/>
        <family val="2"/>
        <scheme val="minor"/>
      </rPr>
      <t>w</t>
    </r>
  </si>
  <si>
    <t>is the time-slice where the amount of data is written</t>
  </si>
  <si>
    <r>
      <t>P</t>
    </r>
    <r>
      <rPr>
        <b/>
        <vertAlign val="subscript"/>
        <sz val="11"/>
        <color theme="1"/>
        <rFont val="Calibri"/>
        <family val="2"/>
        <scheme val="minor"/>
      </rPr>
      <t>idle</t>
    </r>
  </si>
  <si>
    <t>is the power consumed when the disk is idle</t>
  </si>
  <si>
    <r>
      <t>t</t>
    </r>
    <r>
      <rPr>
        <b/>
        <vertAlign val="subscript"/>
        <sz val="11"/>
        <color theme="1"/>
        <rFont val="Calibri"/>
        <family val="2"/>
        <scheme val="minor"/>
      </rPr>
      <t>idle</t>
    </r>
  </si>
  <si>
    <t>is the time when the disk is idle</t>
  </si>
  <si>
    <t xml:space="preserve">References </t>
  </si>
  <si>
    <t>[1]</t>
  </si>
  <si>
    <t>B. Gul et al., "CPU and RAM Energy-Based SLA-Aware Workload Consolidation Techniques for Clouds," in IEEE Access, vol. 8, pp. 62990-63003, 2020, doi: 10.1109/ACCESS.2020.2985234.</t>
  </si>
  <si>
    <t xml:space="preserve">Castro, Pedro &amp; Barreto, Vívian &amp; Corrêa, Sand &amp; Granville, Lisandro &amp; Cardoso, Kleber. (2015). A joint CPU-RAM energy efficient and SLA-compliant approach for cloud data centers. Computer Networks. 94. 10.1016/j.comnet.2015.11.026. </t>
  </si>
  <si>
    <t xml:space="preserve">Lewis, Adam &amp; Ghosh, Soumik &amp; Tzeng, Nian-Feng. (2008). Run-time Energy Consumption Estimation Based on Workload in Server Systems. HotPower. </t>
  </si>
  <si>
    <t>https://www.seagate.com/www-content/datasheets/pdfs/3-5-barracuda-3tbDS1900-10-1710US-en_US.pdf</t>
  </si>
  <si>
    <t>https://onlinelibrary.wiley.com/doi/pdf/10.1111/jiec.12630</t>
  </si>
  <si>
    <t>PUE references: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</si>
</sst>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0.000000"/>
    <numFmt numFmtId="165" formatCode="0.0"/>
    <numFmt numFmtId="166" formatCode="0.000000000"/>
  </numFmts>
  <fonts count="51" x14ac:knownFonts="1">
    <font>
      <sz val="11"/>
      <color theme="1"/>
      <name val="Calibri"/>
      <family val="2"/>
      <scheme val="minor"/>
    </font>
    <font>
      <sz val="11"/>
      <color theme="1"/>
      <name val="Calibri"/>
      <family val="2"/>
      <scheme val="minor"/>
    </font>
    <font>
      <u/>
      <sz val="11"/>
      <color theme="10"/>
      <name val="Calibri"/>
      <family val="2"/>
      <scheme val="minor"/>
    </font>
    <font>
      <sz val="11"/>
      <color rgb="FF9C5700"/>
      <name val="Calibri"/>
      <family val="2"/>
      <scheme val="minor"/>
    </font>
    <font>
      <sz val="11"/>
      <color rgb="FF3F3F76"/>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vertAlign val="subscript"/>
      <sz val="11"/>
      <color theme="1"/>
      <name val="Calibri"/>
      <family val="2"/>
      <scheme val="minor"/>
    </font>
    <font>
      <b/>
      <sz val="12"/>
      <color theme="1"/>
      <name val="Calibri"/>
      <family val="2"/>
      <scheme val="minor"/>
    </font>
    <font>
      <b/>
      <sz val="11"/>
      <color theme="1"/>
      <name val="Calibri"/>
      <family val="2"/>
      <scheme val="minor"/>
    </font>
    <font>
      <sz val="11"/>
      <color theme="0"/>
      <name val="Calibri"/>
      <family val="2"/>
      <scheme val="minor"/>
    </font>
    <font>
      <b/>
      <sz val="12"/>
      <color theme="0"/>
      <name val="Calibri"/>
      <family val="2"/>
      <scheme val="minor"/>
    </font>
    <font>
      <b/>
      <sz val="14"/>
      <color theme="0"/>
      <name val="Calibri"/>
      <family val="2"/>
      <scheme val="minor"/>
    </font>
    <font>
      <sz val="11"/>
      <color theme="1"/>
      <name val="Calibri"/>
      <family val="2"/>
    </font>
    <font>
      <b/>
      <sz val="14"/>
      <color theme="1"/>
      <name val="Calibri"/>
      <family val="2"/>
    </font>
    <font>
      <b/>
      <i/>
      <sz val="11"/>
      <color theme="0"/>
      <name val="Calibri"/>
      <family val="2"/>
    </font>
    <font>
      <u/>
      <sz val="11"/>
      <color theme="10"/>
      <name val="Calibri"/>
      <family val="2"/>
    </font>
    <font>
      <b/>
      <i/>
      <sz val="14"/>
      <color theme="0"/>
      <name val="Calibri"/>
      <family val="2"/>
    </font>
    <font>
      <b/>
      <sz val="11"/>
      <color theme="0"/>
      <name val="Calibri"/>
      <family val="2"/>
    </font>
    <font>
      <b/>
      <sz val="11"/>
      <color theme="1"/>
      <name val="Calibri"/>
      <family val="2"/>
    </font>
    <font>
      <sz val="11"/>
      <color rgb="FF9C5700"/>
      <name val="Calibri"/>
      <family val="2"/>
    </font>
    <font>
      <i/>
      <sz val="11"/>
      <color theme="1"/>
      <name val="Calibri"/>
      <family val="2"/>
    </font>
    <font>
      <i/>
      <sz val="14"/>
      <color theme="1"/>
      <name val="Calibri"/>
      <family val="2"/>
    </font>
    <font>
      <b/>
      <i/>
      <sz val="11"/>
      <color theme="1"/>
      <name val="Calibri"/>
      <family val="2"/>
    </font>
    <font>
      <b/>
      <sz val="11"/>
      <name val="Calibri"/>
      <family val="2"/>
    </font>
    <font>
      <b/>
      <sz val="11"/>
      <color rgb="FFFA7D00"/>
      <name val="Calibri"/>
      <family val="2"/>
    </font>
    <font>
      <i/>
      <vertAlign val="subscript"/>
      <sz val="14"/>
      <color theme="1"/>
      <name val="Calibri"/>
      <family val="2"/>
    </font>
    <font>
      <b/>
      <sz val="14"/>
      <color theme="1"/>
      <name val="Calibri"/>
      <family val="2"/>
      <scheme val="minor"/>
    </font>
    <font>
      <b/>
      <sz val="11"/>
      <name val="Calibri"/>
      <family val="2"/>
      <scheme val="minor"/>
    </font>
    <font>
      <i/>
      <sz val="11"/>
      <color theme="1"/>
      <name val="Calibri"/>
      <family val="2"/>
      <scheme val="minor"/>
    </font>
    <font>
      <b/>
      <i/>
      <sz val="11"/>
      <color theme="1"/>
      <name val="Calibri"/>
      <family val="2"/>
      <scheme val="minor"/>
    </font>
    <font>
      <i/>
      <sz val="14"/>
      <color theme="1"/>
      <name val="Calibri"/>
      <family val="2"/>
      <scheme val="minor"/>
    </font>
    <font>
      <b/>
      <i/>
      <sz val="12"/>
      <color theme="1"/>
      <name val="Calibri"/>
      <family val="2"/>
      <scheme val="minor"/>
    </font>
    <font>
      <i/>
      <vertAlign val="subscript"/>
      <sz val="14"/>
      <color theme="1"/>
      <name val="Calibri"/>
      <family val="2"/>
      <scheme val="minor"/>
    </font>
    <font>
      <b/>
      <vertAlign val="subscript"/>
      <sz val="11"/>
      <color theme="1"/>
      <name val="Calibri"/>
      <family val="2"/>
      <scheme val="minor"/>
    </font>
    <font>
      <b/>
      <i/>
      <vertAlign val="subscript"/>
      <sz val="11"/>
      <color theme="1"/>
      <name val="Calibri"/>
      <family val="2"/>
      <scheme val="minor"/>
    </font>
    <font>
      <i/>
      <vertAlign val="subscript"/>
      <sz val="11"/>
      <color theme="1"/>
      <name val="Calibri"/>
      <family val="2"/>
      <scheme val="minor"/>
    </font>
    <font>
      <b/>
      <i/>
      <sz val="14"/>
      <color theme="1"/>
      <name val="Calibri"/>
      <family val="2"/>
      <scheme val="minor"/>
    </font>
    <font>
      <b/>
      <sz val="11"/>
      <color rgb="FF3F3F3F"/>
      <name val="Calibri"/>
      <family val="2"/>
      <charset val="186"/>
      <scheme val="minor"/>
    </font>
    <font>
      <b/>
      <sz val="24"/>
      <color theme="0"/>
      <name val="Calibri"/>
      <family val="2"/>
      <scheme val="minor"/>
    </font>
    <font>
      <b/>
      <sz val="20"/>
      <color theme="0"/>
      <name val="Calibri"/>
      <family val="2"/>
      <scheme val="minor"/>
    </font>
    <font>
      <sz val="11"/>
      <color rgb="FFFF0000"/>
      <name val="Calibri"/>
      <family val="2"/>
      <scheme val="minor"/>
    </font>
    <font>
      <sz val="11"/>
      <name val="Calibri"/>
      <family val="2"/>
      <scheme val="minor"/>
    </font>
    <font>
      <b/>
      <sz val="11"/>
      <color rgb="FF3F3F76"/>
      <name val="Calibri"/>
      <family val="2"/>
      <scheme val="minor"/>
    </font>
    <font>
      <sz val="11"/>
      <color rgb="FF663CDC"/>
      <name val="Calibri"/>
      <family val="2"/>
      <scheme val="minor"/>
    </font>
    <font>
      <sz val="10"/>
      <color rgb="FF000000"/>
      <name val="Calibri Light"/>
      <family val="2"/>
      <scheme val="major"/>
    </font>
    <font>
      <b/>
      <sz val="11"/>
      <color rgb="FF663CDC"/>
      <name val="Calibri"/>
      <family val="2"/>
      <charset val="186"/>
      <scheme val="minor"/>
    </font>
    <font>
      <sz val="11"/>
      <color rgb="FF000000"/>
      <name val="Calibri"/>
      <family val="2"/>
      <scheme val="minor"/>
    </font>
    <font>
      <b/>
      <i/>
      <sz val="11"/>
      <color rgb="FFFFFFFF"/>
      <name val="Calibri"/>
      <family val="2"/>
      <scheme val="minor"/>
    </font>
    <font>
      <b/>
      <sz val="11"/>
      <color rgb="FFFFFFFF"/>
      <name val="Calibri"/>
      <family val="2"/>
      <scheme val="minor"/>
    </font>
  </fonts>
  <fills count="15">
    <fill>
      <patternFill patternType="none"/>
    </fill>
    <fill>
      <patternFill patternType="gray125"/>
    </fill>
    <fill>
      <patternFill patternType="solid">
        <fgColor theme="0"/>
        <bgColor indexed="64"/>
      </patternFill>
    </fill>
    <fill>
      <patternFill patternType="solid">
        <fgColor rgb="FF7030A0"/>
        <bgColor indexed="64"/>
      </patternFill>
    </fill>
    <fill>
      <patternFill patternType="solid">
        <fgColor rgb="FFFFEB9C"/>
      </patternFill>
    </fill>
    <fill>
      <patternFill patternType="solid">
        <fgColor rgb="FFFFCC99"/>
      </patternFill>
    </fill>
    <fill>
      <patternFill patternType="solid">
        <fgColor rgb="FFF2F2F2"/>
      </patternFill>
    </fill>
    <fill>
      <patternFill patternType="solid">
        <fgColor theme="6" tint="0.79998168889431442"/>
        <bgColor indexed="65"/>
      </patternFill>
    </fill>
    <fill>
      <patternFill patternType="solid">
        <fgColor rgb="FFA5A5A5"/>
      </patternFill>
    </fill>
    <fill>
      <patternFill patternType="solid">
        <fgColor theme="1" tint="0.249977111117893"/>
        <bgColor indexed="64"/>
      </patternFill>
    </fill>
    <fill>
      <patternFill patternType="solid">
        <fgColor theme="8" tint="0.39997558519241921"/>
        <bgColor indexed="64"/>
      </patternFill>
    </fill>
    <fill>
      <patternFill patternType="solid">
        <fgColor rgb="FF663CDC"/>
        <bgColor indexed="64"/>
      </patternFill>
    </fill>
    <fill>
      <patternFill patternType="solid">
        <fgColor rgb="FF00C8E6"/>
        <bgColor indexed="64"/>
      </patternFill>
    </fill>
    <fill>
      <patternFill patternType="solid">
        <fgColor theme="0" tint="-0.14999847407452621"/>
        <bgColor indexed="64"/>
      </patternFill>
    </fill>
    <fill>
      <patternFill patternType="solid">
        <fgColor theme="0" tint="-4.9989318521683403E-2"/>
        <bgColor indexed="64"/>
      </patternFill>
    </fill>
  </fills>
  <borders count="37">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diagonal/>
    </border>
    <border>
      <left style="thin">
        <color rgb="FF7F7F7F"/>
      </left>
      <right style="thin">
        <color rgb="FF7F7F7F"/>
      </right>
      <top style="thin">
        <color rgb="FF7F7F7F"/>
      </top>
      <bottom style="thin">
        <color indexed="64"/>
      </bottom>
      <diagonal/>
    </border>
    <border>
      <left/>
      <right style="thin">
        <color rgb="FF7F7F7F"/>
      </right>
      <top/>
      <bottom/>
      <diagonal/>
    </border>
    <border>
      <left style="thin">
        <color rgb="FF7F7F7F"/>
      </left>
      <right style="thin">
        <color rgb="FF7F7F7F"/>
      </right>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rgb="FF663CDC"/>
      </bottom>
      <diagonal/>
    </border>
    <border>
      <left style="thin">
        <color indexed="64"/>
      </left>
      <right/>
      <top/>
      <bottom style="medium">
        <color rgb="FF663CDC"/>
      </bottom>
      <diagonal/>
    </border>
    <border>
      <left/>
      <right style="thin">
        <color indexed="64"/>
      </right>
      <top/>
      <bottom style="medium">
        <color rgb="FF663CDC"/>
      </bottom>
      <diagonal/>
    </border>
    <border>
      <left style="thin">
        <color indexed="64"/>
      </left>
      <right/>
      <top style="medium">
        <color rgb="FF663CDC"/>
      </top>
      <bottom/>
      <diagonal/>
    </border>
    <border>
      <left/>
      <right/>
      <top style="medium">
        <color rgb="FF663CDC"/>
      </top>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right style="thin">
        <color rgb="FF000000"/>
      </right>
      <top style="thin">
        <color rgb="FF000000"/>
      </top>
      <bottom style="thin">
        <color indexed="64"/>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s>
  <cellStyleXfs count="11">
    <xf numFmtId="0" fontId="0" fillId="0" borderId="0"/>
    <xf numFmtId="0" fontId="2" fillId="0" borderId="0" applyNumberFormat="0" applyFill="0" applyBorder="0" applyAlignment="0" applyProtection="0"/>
    <xf numFmtId="0" fontId="3" fillId="4" borderId="0" applyNumberFormat="0" applyBorder="0" applyAlignment="0" applyProtection="0"/>
    <xf numFmtId="0" fontId="4" fillId="5" borderId="13" applyNumberFormat="0" applyAlignment="0" applyProtection="0"/>
    <xf numFmtId="0" fontId="5" fillId="6" borderId="13" applyNumberFormat="0" applyAlignment="0" applyProtection="0"/>
    <xf numFmtId="0" fontId="6" fillId="0" borderId="14" applyNumberFormat="0" applyFill="0" applyAlignment="0" applyProtection="0"/>
    <xf numFmtId="0" fontId="1" fillId="7" borderId="0" applyNumberFormat="0" applyBorder="0" applyAlignment="0" applyProtection="0"/>
    <xf numFmtId="0" fontId="7" fillId="8" borderId="15" applyNumberFormat="0" applyAlignment="0" applyProtection="0"/>
    <xf numFmtId="0" fontId="39" fillId="6" borderId="20" applyNumberFormat="0" applyAlignment="0" applyProtection="0"/>
    <xf numFmtId="9" fontId="1" fillId="0" borderId="0" applyFont="0" applyFill="0" applyBorder="0" applyAlignment="0" applyProtection="0"/>
    <xf numFmtId="0" fontId="47" fillId="0" borderId="21" applyNumberFormat="0" applyFill="0" applyAlignment="0" applyProtection="0"/>
  </cellStyleXfs>
  <cellXfs count="425">
    <xf numFmtId="0" fontId="0" fillId="0" borderId="0" xfId="0"/>
    <xf numFmtId="1" fontId="7" fillId="9" borderId="17" xfId="4" applyNumberFormat="1" applyFont="1" applyFill="1" applyBorder="1"/>
    <xf numFmtId="0" fontId="0" fillId="2" borderId="0" xfId="0" applyFont="1" applyFill="1"/>
    <xf numFmtId="0" fontId="0" fillId="2" borderId="2" xfId="0" applyFont="1" applyFill="1" applyBorder="1"/>
    <xf numFmtId="0" fontId="0" fillId="2" borderId="6" xfId="0" applyFont="1" applyFill="1" applyBorder="1"/>
    <xf numFmtId="0" fontId="0" fillId="2" borderId="7" xfId="0" applyFont="1" applyFill="1" applyBorder="1"/>
    <xf numFmtId="0" fontId="0" fillId="2" borderId="0" xfId="0" applyFont="1" applyFill="1" applyBorder="1"/>
    <xf numFmtId="0" fontId="0" fillId="2" borderId="8" xfId="0" applyFont="1" applyFill="1" applyBorder="1"/>
    <xf numFmtId="0" fontId="10" fillId="2" borderId="7" xfId="0" applyFont="1" applyFill="1" applyBorder="1"/>
    <xf numFmtId="0" fontId="0" fillId="2" borderId="7" xfId="0" applyFont="1" applyFill="1" applyBorder="1" applyAlignment="1"/>
    <xf numFmtId="0" fontId="0" fillId="2" borderId="0" xfId="0" applyFont="1" applyFill="1" applyBorder="1" applyAlignment="1"/>
    <xf numFmtId="0" fontId="4" fillId="5" borderId="13" xfId="3" applyFont="1" applyBorder="1"/>
    <xf numFmtId="0" fontId="0" fillId="2" borderId="18" xfId="0" applyFont="1" applyFill="1" applyBorder="1" applyAlignment="1"/>
    <xf numFmtId="0" fontId="5" fillId="6" borderId="13" xfId="4" applyFont="1" applyBorder="1"/>
    <xf numFmtId="0" fontId="3" fillId="4" borderId="0" xfId="2" applyFont="1" applyBorder="1"/>
    <xf numFmtId="0" fontId="6" fillId="2" borderId="14" xfId="5" applyFont="1" applyFill="1" applyBorder="1"/>
    <xf numFmtId="0" fontId="0" fillId="2" borderId="9" xfId="0" applyFont="1" applyFill="1" applyBorder="1"/>
    <xf numFmtId="0" fontId="0" fillId="2" borderId="1" xfId="0" applyFont="1" applyFill="1" applyBorder="1"/>
    <xf numFmtId="0" fontId="0" fillId="10" borderId="1" xfId="0" applyFont="1" applyFill="1" applyBorder="1"/>
    <xf numFmtId="0" fontId="0" fillId="2" borderId="10" xfId="0" applyFont="1" applyFill="1" applyBorder="1"/>
    <xf numFmtId="0" fontId="10" fillId="2" borderId="12" xfId="0" applyFont="1" applyFill="1" applyBorder="1"/>
    <xf numFmtId="0" fontId="2" fillId="2" borderId="0" xfId="1" applyFont="1" applyFill="1" applyBorder="1"/>
    <xf numFmtId="0" fontId="10" fillId="2" borderId="1" xfId="0" applyFont="1" applyFill="1" applyBorder="1"/>
    <xf numFmtId="0" fontId="0" fillId="2" borderId="12" xfId="0" applyFont="1" applyFill="1" applyBorder="1"/>
    <xf numFmtId="0" fontId="4" fillId="5" borderId="13" xfId="3" applyFont="1"/>
    <xf numFmtId="0" fontId="4" fillId="10" borderId="13" xfId="3" applyFont="1" applyFill="1"/>
    <xf numFmtId="0" fontId="2" fillId="2" borderId="8" xfId="1" applyFont="1" applyFill="1" applyBorder="1"/>
    <xf numFmtId="0" fontId="2" fillId="0" borderId="1" xfId="1" applyFont="1" applyBorder="1"/>
    <xf numFmtId="0" fontId="10" fillId="2" borderId="10" xfId="0" applyFont="1" applyFill="1" applyBorder="1"/>
    <xf numFmtId="165" fontId="5" fillId="6" borderId="19" xfId="4" applyNumberFormat="1" applyFont="1" applyBorder="1"/>
    <xf numFmtId="0" fontId="7" fillId="8" borderId="15" xfId="7" applyFont="1"/>
    <xf numFmtId="0" fontId="7" fillId="8" borderId="15" xfId="7" applyFont="1" applyAlignment="1">
      <alignment horizontal="left"/>
    </xf>
    <xf numFmtId="165" fontId="5" fillId="6" borderId="13" xfId="4" applyNumberFormat="1" applyFont="1"/>
    <xf numFmtId="1" fontId="7" fillId="8" borderId="15" xfId="7" applyNumberFormat="1" applyFont="1"/>
    <xf numFmtId="0" fontId="5" fillId="2" borderId="0" xfId="4" applyFont="1" applyFill="1" applyBorder="1"/>
    <xf numFmtId="1" fontId="5" fillId="6" borderId="13" xfId="4" applyNumberFormat="1" applyFont="1"/>
    <xf numFmtId="1" fontId="5" fillId="6" borderId="13" xfId="4" applyNumberFormat="1" applyFont="1" applyBorder="1"/>
    <xf numFmtId="0" fontId="11" fillId="9" borderId="9" xfId="0" applyFont="1" applyFill="1" applyBorder="1"/>
    <xf numFmtId="0" fontId="11" fillId="9" borderId="1" xfId="0" applyFont="1" applyFill="1" applyBorder="1"/>
    <xf numFmtId="0" fontId="11" fillId="9" borderId="10" xfId="0" applyFont="1" applyFill="1" applyBorder="1"/>
    <xf numFmtId="0" fontId="12" fillId="11" borderId="1" xfId="0" applyFont="1" applyFill="1" applyBorder="1"/>
    <xf numFmtId="22" fontId="0" fillId="2" borderId="0" xfId="0" applyNumberFormat="1" applyFont="1" applyFill="1"/>
    <xf numFmtId="2" fontId="4" fillId="5" borderId="13" xfId="3" applyNumberFormat="1" applyFont="1"/>
    <xf numFmtId="2" fontId="5" fillId="6" borderId="13" xfId="4" applyNumberFormat="1" applyFont="1"/>
    <xf numFmtId="0" fontId="10" fillId="2" borderId="0" xfId="0" applyFont="1" applyFill="1"/>
    <xf numFmtId="0" fontId="14" fillId="2" borderId="1" xfId="0" applyFont="1" applyFill="1" applyBorder="1"/>
    <xf numFmtId="0" fontId="17" fillId="2" borderId="0" xfId="1" applyFont="1" applyFill="1"/>
    <xf numFmtId="0" fontId="14" fillId="2" borderId="0" xfId="0" applyFont="1" applyFill="1"/>
    <xf numFmtId="0" fontId="20" fillId="2" borderId="4" xfId="0" applyFont="1" applyFill="1" applyBorder="1"/>
    <xf numFmtId="0" fontId="20" fillId="2" borderId="3" xfId="0" applyFont="1" applyFill="1" applyBorder="1"/>
    <xf numFmtId="0" fontId="20" fillId="2" borderId="5" xfId="0" applyFont="1" applyFill="1" applyBorder="1"/>
    <xf numFmtId="0" fontId="14" fillId="2" borderId="12" xfId="0" applyFont="1" applyFill="1" applyBorder="1"/>
    <xf numFmtId="0" fontId="14" fillId="2" borderId="2" xfId="0" applyFont="1" applyFill="1" applyBorder="1"/>
    <xf numFmtId="0" fontId="14" fillId="2" borderId="6" xfId="0" applyFont="1" applyFill="1" applyBorder="1"/>
    <xf numFmtId="0" fontId="14" fillId="2" borderId="0" xfId="0" applyFont="1" applyFill="1" applyBorder="1"/>
    <xf numFmtId="0" fontId="14" fillId="2" borderId="7" xfId="0" applyFont="1" applyFill="1" applyBorder="1"/>
    <xf numFmtId="0" fontId="14" fillId="2" borderId="11" xfId="0" applyFont="1" applyFill="1" applyBorder="1"/>
    <xf numFmtId="0" fontId="14" fillId="2" borderId="8" xfId="0" applyFont="1" applyFill="1" applyBorder="1"/>
    <xf numFmtId="0" fontId="22" fillId="2" borderId="7" xfId="0" applyFont="1" applyFill="1" applyBorder="1"/>
    <xf numFmtId="0" fontId="23" fillId="2" borderId="0" xfId="0" applyFont="1" applyFill="1" applyBorder="1" applyAlignment="1"/>
    <xf numFmtId="0" fontId="24" fillId="2" borderId="0" xfId="0" applyFont="1" applyFill="1" applyBorder="1" applyAlignment="1"/>
    <xf numFmtId="0" fontId="24" fillId="2" borderId="7" xfId="0" applyFont="1" applyFill="1" applyBorder="1" applyAlignment="1"/>
    <xf numFmtId="0" fontId="25" fillId="2" borderId="2" xfId="0" applyFont="1" applyFill="1" applyBorder="1"/>
    <xf numFmtId="0" fontId="25" fillId="2" borderId="1" xfId="0" applyFont="1" applyFill="1" applyBorder="1"/>
    <xf numFmtId="2" fontId="26" fillId="6" borderId="13" xfId="4" applyNumberFormat="1" applyFont="1"/>
    <xf numFmtId="0" fontId="26" fillId="6" borderId="13" xfId="4" applyFont="1"/>
    <xf numFmtId="0" fontId="21" fillId="4" borderId="11" xfId="2" applyFont="1" applyBorder="1"/>
    <xf numFmtId="0" fontId="21" fillId="4" borderId="11" xfId="2" applyFont="1" applyBorder="1" applyAlignment="1">
      <alignment horizontal="right"/>
    </xf>
    <xf numFmtId="0" fontId="14" fillId="2" borderId="9" xfId="0" applyFont="1" applyFill="1" applyBorder="1"/>
    <xf numFmtId="0" fontId="14" fillId="2" borderId="10" xfId="0" applyFont="1" applyFill="1" applyBorder="1"/>
    <xf numFmtId="0" fontId="23" fillId="2" borderId="5" xfId="0" applyFont="1" applyFill="1" applyBorder="1" applyAlignment="1"/>
    <xf numFmtId="0" fontId="20" fillId="2" borderId="9" xfId="0" applyFont="1" applyFill="1" applyBorder="1"/>
    <xf numFmtId="0" fontId="20" fillId="2" borderId="1" xfId="0" applyFont="1" applyFill="1" applyBorder="1"/>
    <xf numFmtId="0" fontId="20" fillId="2" borderId="10" xfId="0" applyFont="1" applyFill="1" applyBorder="1"/>
    <xf numFmtId="9" fontId="14" fillId="7" borderId="15" xfId="6" applyNumberFormat="1" applyFont="1" applyBorder="1"/>
    <xf numFmtId="164" fontId="14" fillId="2" borderId="0" xfId="0" applyNumberFormat="1" applyFont="1" applyFill="1"/>
    <xf numFmtId="2" fontId="26" fillId="6" borderId="16" xfId="4" applyNumberFormat="1" applyFont="1" applyBorder="1"/>
    <xf numFmtId="0" fontId="16" fillId="2" borderId="0" xfId="0" applyFont="1" applyFill="1" applyBorder="1" applyAlignment="1"/>
    <xf numFmtId="0" fontId="25" fillId="2" borderId="12" xfId="0" applyFont="1" applyFill="1" applyBorder="1"/>
    <xf numFmtId="0" fontId="25" fillId="2" borderId="9" xfId="0" applyFont="1" applyFill="1" applyBorder="1"/>
    <xf numFmtId="2" fontId="26" fillId="6" borderId="13" xfId="4" applyNumberFormat="1" applyFont="1" applyAlignment="1"/>
    <xf numFmtId="2" fontId="14" fillId="2" borderId="0" xfId="0" applyNumberFormat="1" applyFont="1" applyFill="1"/>
    <xf numFmtId="0" fontId="28" fillId="2" borderId="1" xfId="0" applyFont="1" applyFill="1" applyBorder="1" applyAlignment="1"/>
    <xf numFmtId="0" fontId="29" fillId="2" borderId="4" xfId="0" applyFont="1" applyFill="1" applyBorder="1"/>
    <xf numFmtId="0" fontId="29" fillId="2" borderId="3" xfId="0" applyFont="1" applyFill="1" applyBorder="1"/>
    <xf numFmtId="0" fontId="29" fillId="2" borderId="5" xfId="0" applyFont="1" applyFill="1" applyBorder="1"/>
    <xf numFmtId="0" fontId="2" fillId="2" borderId="0" xfId="1" applyFont="1" applyFill="1"/>
    <xf numFmtId="0" fontId="30" fillId="2" borderId="8" xfId="0" applyFont="1" applyFill="1" applyBorder="1"/>
    <xf numFmtId="0" fontId="6" fillId="2" borderId="1" xfId="5" applyFont="1" applyFill="1" applyBorder="1"/>
    <xf numFmtId="2" fontId="5" fillId="6" borderId="13" xfId="4" applyNumberFormat="1" applyFont="1" applyBorder="1"/>
    <xf numFmtId="165" fontId="5" fillId="6" borderId="13" xfId="4" applyNumberFormat="1" applyFont="1" applyBorder="1"/>
    <xf numFmtId="166" fontId="0" fillId="2" borderId="0" xfId="0" applyNumberFormat="1" applyFont="1" applyFill="1"/>
    <xf numFmtId="165" fontId="5" fillId="6" borderId="17" xfId="4" applyNumberFormat="1" applyFont="1" applyBorder="1"/>
    <xf numFmtId="0" fontId="9" fillId="2" borderId="2" xfId="0" applyFont="1" applyFill="1" applyBorder="1"/>
    <xf numFmtId="0" fontId="10" fillId="2" borderId="3" xfId="0" applyFont="1" applyFill="1" applyBorder="1"/>
    <xf numFmtId="0" fontId="10" fillId="2" borderId="2" xfId="0" applyFont="1" applyFill="1" applyBorder="1"/>
    <xf numFmtId="0" fontId="0" fillId="0" borderId="12" xfId="0" applyFont="1" applyBorder="1"/>
    <xf numFmtId="0" fontId="10" fillId="2" borderId="7" xfId="0" applyFont="1" applyFill="1" applyBorder="1" applyAlignment="1"/>
    <xf numFmtId="0" fontId="32" fillId="2" borderId="0" xfId="0" applyFont="1" applyFill="1" applyBorder="1" applyAlignment="1"/>
    <xf numFmtId="43" fontId="0" fillId="2" borderId="0" xfId="0" applyNumberFormat="1" applyFont="1" applyFill="1" applyBorder="1"/>
    <xf numFmtId="0" fontId="30" fillId="2" borderId="7" xfId="0" applyFont="1" applyFill="1" applyBorder="1"/>
    <xf numFmtId="0" fontId="30" fillId="2" borderId="0" xfId="0" applyFont="1" applyFill="1" applyBorder="1"/>
    <xf numFmtId="0" fontId="32" fillId="2" borderId="7" xfId="0" applyFont="1" applyFill="1" applyBorder="1" applyAlignment="1"/>
    <xf numFmtId="0" fontId="10" fillId="2" borderId="0" xfId="0" applyFont="1" applyFill="1" applyBorder="1"/>
    <xf numFmtId="0" fontId="30" fillId="2" borderId="7" xfId="0" applyFont="1" applyFill="1" applyBorder="1" applyAlignment="1"/>
    <xf numFmtId="0" fontId="38" fillId="2" borderId="0" xfId="0" applyFont="1" applyFill="1" applyBorder="1" applyAlignment="1"/>
    <xf numFmtId="0" fontId="10" fillId="2" borderId="9" xfId="0" applyFont="1" applyFill="1" applyBorder="1"/>
    <xf numFmtId="0" fontId="2" fillId="2" borderId="0" xfId="1" applyFill="1" applyBorder="1"/>
    <xf numFmtId="0" fontId="0" fillId="2" borderId="0" xfId="0" applyFont="1" applyFill="1" applyBorder="1" applyAlignment="1">
      <alignment vertical="top"/>
    </xf>
    <xf numFmtId="0" fontId="10" fillId="13" borderId="0" xfId="0" applyFont="1" applyFill="1" applyBorder="1"/>
    <xf numFmtId="0" fontId="4" fillId="12" borderId="0" xfId="3" applyFill="1" applyBorder="1"/>
    <xf numFmtId="0" fontId="39" fillId="6" borderId="0" xfId="8" applyBorder="1"/>
    <xf numFmtId="0" fontId="2" fillId="2" borderId="0" xfId="1" applyFill="1" applyBorder="1" applyAlignment="1">
      <alignment vertical="top"/>
    </xf>
    <xf numFmtId="0" fontId="0" fillId="2" borderId="1" xfId="0" applyFont="1" applyFill="1" applyBorder="1" applyAlignment="1">
      <alignment horizontal="center" vertical="top" wrapText="1"/>
    </xf>
    <xf numFmtId="0" fontId="0" fillId="2" borderId="10" xfId="0" applyFont="1" applyFill="1" applyBorder="1" applyAlignment="1">
      <alignment horizontal="center" vertical="top" wrapText="1"/>
    </xf>
    <xf numFmtId="43" fontId="5" fillId="6" borderId="13" xfId="4" applyNumberFormat="1" applyAlignment="1">
      <alignment horizontal="right"/>
    </xf>
    <xf numFmtId="0" fontId="5" fillId="6" borderId="13" xfId="4" applyAlignment="1">
      <alignment horizontal="right"/>
    </xf>
    <xf numFmtId="43" fontId="5" fillId="6" borderId="13" xfId="4" applyNumberFormat="1" applyAlignment="1">
      <alignment horizontal="center"/>
    </xf>
    <xf numFmtId="0" fontId="5" fillId="6" borderId="13" xfId="4"/>
    <xf numFmtId="0" fontId="0" fillId="2" borderId="7" xfId="0" applyFont="1" applyFill="1" applyBorder="1" applyAlignment="1">
      <alignment vertical="center"/>
    </xf>
    <xf numFmtId="0" fontId="10" fillId="13" borderId="0" xfId="0" applyFont="1" applyFill="1" applyBorder="1" applyAlignment="1">
      <alignment vertical="center"/>
    </xf>
    <xf numFmtId="0" fontId="0" fillId="2" borderId="0" xfId="0" applyFont="1" applyFill="1" applyBorder="1" applyAlignment="1">
      <alignment vertical="center"/>
    </xf>
    <xf numFmtId="0" fontId="10" fillId="2" borderId="7" xfId="0" applyFont="1" applyFill="1" applyBorder="1" applyAlignment="1">
      <alignment vertical="center"/>
    </xf>
    <xf numFmtId="0" fontId="39" fillId="6" borderId="0" xfId="8" applyBorder="1" applyAlignment="1">
      <alignment vertical="center"/>
    </xf>
    <xf numFmtId="0" fontId="0" fillId="2" borderId="8" xfId="0" applyFont="1" applyFill="1" applyBorder="1" applyAlignment="1">
      <alignment vertical="center"/>
    </xf>
    <xf numFmtId="0" fontId="0" fillId="0" borderId="0" xfId="0" applyAlignment="1">
      <alignment vertical="center"/>
    </xf>
    <xf numFmtId="1" fontId="5" fillId="6" borderId="13" xfId="4" applyNumberFormat="1"/>
    <xf numFmtId="0" fontId="0" fillId="2" borderId="0" xfId="0" applyFont="1" applyFill="1" applyAlignment="1">
      <alignment vertical="center"/>
    </xf>
    <xf numFmtId="0" fontId="0" fillId="2" borderId="0" xfId="0" applyFont="1" applyFill="1" applyBorder="1" applyAlignment="1">
      <alignment horizontal="center" vertical="center" wrapText="1"/>
    </xf>
    <xf numFmtId="0" fontId="0" fillId="2" borderId="8" xfId="0" applyFont="1" applyFill="1" applyBorder="1" applyAlignment="1">
      <alignment horizontal="center" vertical="center" wrapText="1"/>
    </xf>
    <xf numFmtId="0" fontId="4" fillId="12" borderId="0" xfId="3" applyFill="1" applyBorder="1" applyAlignment="1">
      <alignment vertical="center"/>
    </xf>
    <xf numFmtId="0" fontId="0" fillId="2" borderId="9" xfId="0" applyFont="1" applyFill="1" applyBorder="1" applyAlignment="1">
      <alignment vertical="center"/>
    </xf>
    <xf numFmtId="0" fontId="0" fillId="2" borderId="1" xfId="0" applyFont="1" applyFill="1" applyBorder="1" applyAlignment="1">
      <alignment vertical="center"/>
    </xf>
    <xf numFmtId="0" fontId="0" fillId="2" borderId="1" xfId="0" applyFont="1" applyFill="1" applyBorder="1" applyAlignment="1">
      <alignment horizontal="center" vertical="center" wrapText="1"/>
    </xf>
    <xf numFmtId="0" fontId="0" fillId="2" borderId="10" xfId="0" applyFont="1" applyFill="1" applyBorder="1" applyAlignment="1">
      <alignment horizontal="center" vertical="center" wrapText="1"/>
    </xf>
    <xf numFmtId="0" fontId="0" fillId="2" borderId="0" xfId="0" applyFill="1" applyAlignment="1">
      <alignment vertical="center"/>
    </xf>
    <xf numFmtId="0" fontId="0" fillId="2" borderId="1" xfId="0" applyFont="1" applyFill="1" applyBorder="1" applyAlignment="1">
      <alignment vertical="top"/>
    </xf>
    <xf numFmtId="0" fontId="0" fillId="2" borderId="3" xfId="0" applyFont="1" applyFill="1" applyBorder="1" applyAlignment="1">
      <alignment vertical="top" wrapText="1"/>
    </xf>
    <xf numFmtId="0" fontId="0" fillId="0" borderId="0" xfId="0" applyBorder="1" applyAlignment="1">
      <alignment vertical="center"/>
    </xf>
    <xf numFmtId="0" fontId="0" fillId="2" borderId="5" xfId="0" applyFont="1" applyFill="1" applyBorder="1" applyAlignment="1">
      <alignment vertical="top" wrapText="1"/>
    </xf>
    <xf numFmtId="0" fontId="0" fillId="2" borderId="0" xfId="0" applyFill="1" applyBorder="1" applyAlignment="1">
      <alignment vertical="center"/>
    </xf>
    <xf numFmtId="0" fontId="0" fillId="2" borderId="7" xfId="0" applyFill="1" applyBorder="1" applyAlignment="1">
      <alignment vertical="center"/>
    </xf>
    <xf numFmtId="0" fontId="0" fillId="2" borderId="8" xfId="0" applyFill="1" applyBorder="1" applyAlignment="1">
      <alignment vertical="center"/>
    </xf>
    <xf numFmtId="0" fontId="0" fillId="2" borderId="1" xfId="0" applyFill="1" applyBorder="1" applyAlignment="1">
      <alignment vertical="center"/>
    </xf>
    <xf numFmtId="0" fontId="0" fillId="2" borderId="10" xfId="0" applyFill="1" applyBorder="1" applyAlignment="1">
      <alignment vertical="center"/>
    </xf>
    <xf numFmtId="0" fontId="10" fillId="14" borderId="7" xfId="0" applyFont="1" applyFill="1" applyBorder="1" applyAlignment="1">
      <alignment horizontal="center" vertical="center"/>
    </xf>
    <xf numFmtId="0" fontId="10" fillId="14" borderId="0" xfId="0" applyFont="1" applyFill="1" applyBorder="1" applyAlignment="1">
      <alignment horizontal="center" vertical="center"/>
    </xf>
    <xf numFmtId="0" fontId="2" fillId="0" borderId="9" xfId="1" applyBorder="1"/>
    <xf numFmtId="1" fontId="10" fillId="14" borderId="0" xfId="0" applyNumberFormat="1" applyFont="1" applyFill="1" applyBorder="1" applyAlignment="1">
      <alignment horizontal="left" vertical="center"/>
    </xf>
    <xf numFmtId="0" fontId="0" fillId="0" borderId="8" xfId="0" applyBorder="1" applyAlignment="1">
      <alignment vertical="center"/>
    </xf>
    <xf numFmtId="0" fontId="46" fillId="2" borderId="1" xfId="0" applyFont="1" applyFill="1" applyBorder="1"/>
    <xf numFmtId="0" fontId="0" fillId="2" borderId="8" xfId="0" applyFont="1" applyFill="1" applyBorder="1" applyAlignment="1">
      <alignment vertical="center" wrapText="1"/>
    </xf>
    <xf numFmtId="2" fontId="39" fillId="6" borderId="0" xfId="8" applyNumberFormat="1" applyBorder="1" applyAlignment="1">
      <alignment vertical="center"/>
    </xf>
    <xf numFmtId="0" fontId="0" fillId="2" borderId="10" xfId="0" applyFont="1" applyFill="1" applyBorder="1" applyAlignment="1">
      <alignment vertical="center"/>
    </xf>
    <xf numFmtId="0" fontId="0" fillId="0" borderId="0" xfId="0" applyAlignment="1">
      <alignment vertical="top"/>
    </xf>
    <xf numFmtId="0" fontId="0" fillId="2" borderId="0" xfId="0" applyFont="1" applyFill="1" applyAlignment="1">
      <alignment vertical="top"/>
    </xf>
    <xf numFmtId="0" fontId="10" fillId="2" borderId="7" xfId="0" applyFont="1" applyFill="1" applyBorder="1" applyAlignment="1">
      <alignment vertical="top"/>
    </xf>
    <xf numFmtId="0" fontId="0" fillId="2" borderId="7" xfId="0" applyFont="1" applyFill="1" applyBorder="1" applyAlignment="1">
      <alignment vertical="top"/>
    </xf>
    <xf numFmtId="0" fontId="39" fillId="6" borderId="0" xfId="8" applyBorder="1" applyAlignment="1">
      <alignment vertical="top"/>
    </xf>
    <xf numFmtId="0" fontId="0" fillId="2" borderId="9" xfId="0" applyFont="1" applyFill="1" applyBorder="1" applyAlignment="1">
      <alignment vertical="top"/>
    </xf>
    <xf numFmtId="0" fontId="0" fillId="2" borderId="8" xfId="0" applyFont="1" applyFill="1" applyBorder="1" applyAlignment="1">
      <alignment vertical="top"/>
    </xf>
    <xf numFmtId="0" fontId="10" fillId="2" borderId="3" xfId="0" applyFont="1" applyFill="1" applyBorder="1" applyAlignment="1">
      <alignment vertical="top" wrapText="1"/>
    </xf>
    <xf numFmtId="2" fontId="43" fillId="14" borderId="0" xfId="3" applyNumberFormat="1" applyFont="1" applyFill="1" applyBorder="1" applyAlignment="1">
      <alignment vertical="top"/>
    </xf>
    <xf numFmtId="0" fontId="14" fillId="2" borderId="0" xfId="0" applyFont="1" applyFill="1" applyBorder="1" applyAlignment="1">
      <alignment vertical="top"/>
    </xf>
    <xf numFmtId="0" fontId="0" fillId="0" borderId="0" xfId="0" applyBorder="1" applyAlignment="1">
      <alignment vertical="top"/>
    </xf>
    <xf numFmtId="0" fontId="42" fillId="2" borderId="0" xfId="0" applyFont="1" applyFill="1" applyBorder="1" applyAlignment="1">
      <alignment horizontal="center" vertical="top" wrapText="1"/>
    </xf>
    <xf numFmtId="165" fontId="39" fillId="6" borderId="1" xfId="8" applyNumberFormat="1" applyBorder="1" applyAlignment="1">
      <alignment vertical="top"/>
    </xf>
    <xf numFmtId="0" fontId="0" fillId="2" borderId="10" xfId="0" applyFont="1" applyFill="1" applyBorder="1" applyAlignment="1">
      <alignment vertical="top"/>
    </xf>
    <xf numFmtId="0" fontId="42" fillId="2" borderId="7" xfId="0" applyFont="1" applyFill="1" applyBorder="1" applyAlignment="1">
      <alignment vertical="top"/>
    </xf>
    <xf numFmtId="0" fontId="0" fillId="2" borderId="0" xfId="0" applyFill="1" applyBorder="1" applyAlignment="1">
      <alignment vertical="top"/>
    </xf>
    <xf numFmtId="0" fontId="0" fillId="2" borderId="8" xfId="0" applyFill="1" applyBorder="1" applyAlignment="1">
      <alignment vertical="top"/>
    </xf>
    <xf numFmtId="0" fontId="0" fillId="2" borderId="7" xfId="0" applyFill="1" applyBorder="1" applyAlignment="1">
      <alignment vertical="top"/>
    </xf>
    <xf numFmtId="0" fontId="0" fillId="2" borderId="9" xfId="0" applyFill="1" applyBorder="1" applyAlignment="1">
      <alignment vertical="top"/>
    </xf>
    <xf numFmtId="0" fontId="0" fillId="2" borderId="1" xfId="0" applyFill="1" applyBorder="1" applyAlignment="1">
      <alignment vertical="top"/>
    </xf>
    <xf numFmtId="0" fontId="0" fillId="2" borderId="10" xfId="0" applyFill="1" applyBorder="1" applyAlignment="1">
      <alignment vertical="top"/>
    </xf>
    <xf numFmtId="0" fontId="0" fillId="2" borderId="0" xfId="0" applyFill="1" applyAlignment="1">
      <alignment vertical="top"/>
    </xf>
    <xf numFmtId="0" fontId="0" fillId="0" borderId="7" xfId="0" applyFont="1" applyFill="1" applyBorder="1" applyAlignment="1">
      <alignment horizontal="left" vertical="top"/>
    </xf>
    <xf numFmtId="0" fontId="10" fillId="14" borderId="0" xfId="0" applyFont="1" applyFill="1" applyBorder="1" applyAlignment="1">
      <alignment horizontal="center" vertical="top"/>
    </xf>
    <xf numFmtId="1" fontId="10" fillId="2" borderId="8" xfId="0" applyNumberFormat="1" applyFont="1" applyFill="1" applyBorder="1" applyAlignment="1">
      <alignment horizontal="left" vertical="top"/>
    </xf>
    <xf numFmtId="1" fontId="10" fillId="14" borderId="0" xfId="0" applyNumberFormat="1" applyFont="1" applyFill="1" applyBorder="1" applyAlignment="1">
      <alignment horizontal="center" vertical="top"/>
    </xf>
    <xf numFmtId="0" fontId="2" fillId="0" borderId="9" xfId="1" applyBorder="1" applyAlignment="1">
      <alignment vertical="top"/>
    </xf>
    <xf numFmtId="0" fontId="46" fillId="0" borderId="1" xfId="0" applyFont="1" applyBorder="1" applyAlignment="1">
      <alignment vertical="top"/>
    </xf>
    <xf numFmtId="1" fontId="39" fillId="6" borderId="0" xfId="8" applyNumberFormat="1" applyBorder="1" applyAlignment="1">
      <alignment vertical="top"/>
    </xf>
    <xf numFmtId="1" fontId="39" fillId="6" borderId="1" xfId="8" applyNumberFormat="1" applyBorder="1" applyAlignment="1">
      <alignment vertical="top"/>
    </xf>
    <xf numFmtId="165" fontId="39" fillId="6" borderId="0" xfId="8" applyNumberFormat="1" applyBorder="1" applyAlignment="1">
      <alignment vertical="top"/>
    </xf>
    <xf numFmtId="165" fontId="10" fillId="14" borderId="3" xfId="0" applyNumberFormat="1" applyFont="1" applyFill="1" applyBorder="1" applyAlignment="1">
      <alignment vertical="top" wrapText="1"/>
    </xf>
    <xf numFmtId="1" fontId="39" fillId="6" borderId="1" xfId="8" applyNumberFormat="1" applyBorder="1" applyAlignment="1">
      <alignment vertical="center"/>
    </xf>
    <xf numFmtId="0" fontId="39" fillId="6" borderId="1" xfId="8" applyBorder="1" applyAlignment="1">
      <alignment vertical="top"/>
    </xf>
    <xf numFmtId="1" fontId="10" fillId="14" borderId="3" xfId="0" applyNumberFormat="1" applyFont="1" applyFill="1" applyBorder="1" applyAlignment="1">
      <alignment vertical="top" wrapText="1"/>
    </xf>
    <xf numFmtId="0" fontId="42" fillId="2" borderId="7" xfId="0" applyFont="1" applyFill="1" applyBorder="1" applyAlignment="1">
      <alignment vertical="center"/>
    </xf>
    <xf numFmtId="0" fontId="0" fillId="2" borderId="9" xfId="0" applyFill="1" applyBorder="1" applyAlignment="1">
      <alignment vertical="center"/>
    </xf>
    <xf numFmtId="0" fontId="48" fillId="2" borderId="0" xfId="0" applyFont="1" applyFill="1" applyBorder="1" applyAlignment="1">
      <alignment vertical="top"/>
    </xf>
    <xf numFmtId="0" fontId="0" fillId="11" borderId="4" xfId="0" applyFont="1" applyFill="1" applyBorder="1"/>
    <xf numFmtId="0" fontId="50" fillId="11" borderId="26" xfId="0" applyFont="1" applyFill="1" applyBorder="1" applyAlignment="1"/>
    <xf numFmtId="0" fontId="50" fillId="11" borderId="27" xfId="0" applyFont="1" applyFill="1" applyBorder="1"/>
    <xf numFmtId="0" fontId="50" fillId="11" borderId="28" xfId="0" applyFont="1" applyFill="1" applyBorder="1"/>
    <xf numFmtId="0" fontId="39" fillId="6" borderId="31" xfId="8" applyBorder="1"/>
    <xf numFmtId="0" fontId="39" fillId="6" borderId="32" xfId="8" applyBorder="1"/>
    <xf numFmtId="0" fontId="39" fillId="6" borderId="33" xfId="8" applyBorder="1"/>
    <xf numFmtId="0" fontId="0" fillId="2" borderId="29" xfId="0" applyFont="1" applyFill="1" applyBorder="1" applyAlignment="1">
      <alignment wrapText="1"/>
    </xf>
    <xf numFmtId="0" fontId="0" fillId="2" borderId="29" xfId="0" applyFont="1" applyFill="1" applyBorder="1"/>
    <xf numFmtId="0" fontId="0" fillId="2" borderId="30" xfId="0" applyFont="1" applyFill="1" applyBorder="1"/>
    <xf numFmtId="0" fontId="2" fillId="0" borderId="0" xfId="1" applyFill="1" applyBorder="1"/>
    <xf numFmtId="0" fontId="10" fillId="2" borderId="29" xfId="0" applyFont="1" applyFill="1" applyBorder="1"/>
    <xf numFmtId="0" fontId="0" fillId="2" borderId="31" xfId="0" applyFont="1" applyFill="1" applyBorder="1"/>
    <xf numFmtId="0" fontId="0" fillId="2" borderId="32" xfId="0" applyFont="1" applyFill="1" applyBorder="1"/>
    <xf numFmtId="0" fontId="0" fillId="2" borderId="33" xfId="0" applyFont="1" applyFill="1" applyBorder="1"/>
    <xf numFmtId="0" fontId="11" fillId="11" borderId="34" xfId="0" applyFont="1" applyFill="1" applyBorder="1"/>
    <xf numFmtId="0" fontId="11" fillId="11" borderId="35" xfId="0" applyFont="1" applyFill="1" applyBorder="1"/>
    <xf numFmtId="0" fontId="11" fillId="11" borderId="36" xfId="0" applyFont="1" applyFill="1" applyBorder="1"/>
    <xf numFmtId="0" fontId="11" fillId="11" borderId="29" xfId="0" applyFont="1" applyFill="1" applyBorder="1"/>
    <xf numFmtId="0" fontId="11" fillId="11" borderId="0" xfId="0" applyFont="1" applyFill="1" applyBorder="1"/>
    <xf numFmtId="0" fontId="11" fillId="11" borderId="30" xfId="0" applyFont="1" applyFill="1" applyBorder="1"/>
    <xf numFmtId="0" fontId="11" fillId="11" borderId="31" xfId="0" applyFont="1" applyFill="1" applyBorder="1"/>
    <xf numFmtId="0" fontId="11" fillId="11" borderId="32" xfId="0" applyFont="1" applyFill="1" applyBorder="1"/>
    <xf numFmtId="0" fontId="11" fillId="11" borderId="33" xfId="0" applyFont="1" applyFill="1" applyBorder="1"/>
    <xf numFmtId="0" fontId="11" fillId="11" borderId="34" xfId="0" applyFont="1" applyFill="1" applyBorder="1" applyAlignment="1">
      <alignment vertical="top"/>
    </xf>
    <xf numFmtId="0" fontId="11" fillId="11" borderId="35" xfId="0" applyFont="1" applyFill="1" applyBorder="1" applyAlignment="1">
      <alignment vertical="top"/>
    </xf>
    <xf numFmtId="0" fontId="11" fillId="11" borderId="36" xfId="0" applyFont="1" applyFill="1" applyBorder="1" applyAlignment="1">
      <alignment vertical="top"/>
    </xf>
    <xf numFmtId="0" fontId="11" fillId="11" borderId="29" xfId="0" applyFont="1" applyFill="1" applyBorder="1" applyAlignment="1">
      <alignment vertical="top"/>
    </xf>
    <xf numFmtId="0" fontId="11" fillId="11" borderId="0" xfId="0" applyFont="1" applyFill="1" applyBorder="1" applyAlignment="1">
      <alignment vertical="top"/>
    </xf>
    <xf numFmtId="0" fontId="11" fillId="11" borderId="30" xfId="0" applyFont="1" applyFill="1" applyBorder="1" applyAlignment="1">
      <alignment vertical="top"/>
    </xf>
    <xf numFmtId="0" fontId="11" fillId="11" borderId="31" xfId="0" applyFont="1" applyFill="1" applyBorder="1" applyAlignment="1">
      <alignment vertical="top"/>
    </xf>
    <xf numFmtId="0" fontId="11" fillId="11" borderId="32" xfId="0" applyFont="1" applyFill="1" applyBorder="1" applyAlignment="1">
      <alignment vertical="top"/>
    </xf>
    <xf numFmtId="0" fontId="11" fillId="11" borderId="33" xfId="0" applyFont="1" applyFill="1" applyBorder="1" applyAlignment="1">
      <alignment vertical="top"/>
    </xf>
    <xf numFmtId="0" fontId="11" fillId="11" borderId="34" xfId="0" applyFont="1" applyFill="1" applyBorder="1" applyAlignment="1">
      <alignment vertical="center"/>
    </xf>
    <xf numFmtId="0" fontId="11" fillId="11" borderId="35" xfId="0" applyFont="1" applyFill="1" applyBorder="1" applyAlignment="1">
      <alignment vertical="center"/>
    </xf>
    <xf numFmtId="0" fontId="11" fillId="11" borderId="36" xfId="0" applyFont="1" applyFill="1" applyBorder="1" applyAlignment="1">
      <alignment vertical="center"/>
    </xf>
    <xf numFmtId="0" fontId="11" fillId="11" borderId="29" xfId="0" applyFont="1" applyFill="1" applyBorder="1" applyAlignment="1">
      <alignment vertical="center"/>
    </xf>
    <xf numFmtId="0" fontId="11" fillId="11" borderId="0" xfId="0" applyFont="1" applyFill="1" applyBorder="1" applyAlignment="1">
      <alignment vertical="center"/>
    </xf>
    <xf numFmtId="0" fontId="11" fillId="11" borderId="30" xfId="0" applyFont="1" applyFill="1" applyBorder="1" applyAlignment="1">
      <alignment vertical="center"/>
    </xf>
    <xf numFmtId="0" fontId="11" fillId="11" borderId="31" xfId="0" applyFont="1" applyFill="1" applyBorder="1" applyAlignment="1">
      <alignment vertical="center"/>
    </xf>
    <xf numFmtId="0" fontId="11" fillId="11" borderId="32" xfId="0" applyFont="1" applyFill="1" applyBorder="1" applyAlignment="1">
      <alignment vertical="center"/>
    </xf>
    <xf numFmtId="0" fontId="11" fillId="11" borderId="33" xfId="0" applyFont="1" applyFill="1" applyBorder="1" applyAlignment="1">
      <alignment vertical="center"/>
    </xf>
    <xf numFmtId="0" fontId="10" fillId="13" borderId="29" xfId="0" applyFont="1" applyFill="1" applyBorder="1" applyProtection="1">
      <protection locked="0"/>
    </xf>
    <xf numFmtId="0" fontId="10" fillId="13" borderId="0" xfId="0" applyFont="1" applyFill="1" applyBorder="1" applyProtection="1">
      <protection locked="0"/>
    </xf>
    <xf numFmtId="0" fontId="10" fillId="13" borderId="30" xfId="0" applyFont="1" applyFill="1" applyBorder="1" applyProtection="1">
      <protection locked="0"/>
    </xf>
    <xf numFmtId="0" fontId="39" fillId="12" borderId="0" xfId="8" applyFill="1" applyBorder="1" applyAlignment="1" applyProtection="1">
      <alignment vertical="top"/>
      <protection locked="0"/>
    </xf>
    <xf numFmtId="0" fontId="39" fillId="13" borderId="0" xfId="8" applyFill="1" applyBorder="1" applyAlignment="1" applyProtection="1">
      <alignment vertical="top"/>
      <protection locked="0"/>
    </xf>
    <xf numFmtId="0" fontId="44" fillId="12" borderId="0" xfId="3" applyFont="1" applyFill="1" applyBorder="1" applyAlignment="1" applyProtection="1">
      <alignment vertical="top"/>
      <protection locked="0"/>
    </xf>
    <xf numFmtId="0" fontId="10" fillId="13" borderId="0" xfId="0" applyFont="1" applyFill="1" applyBorder="1" applyAlignment="1" applyProtection="1">
      <alignment vertical="top"/>
      <protection locked="0"/>
    </xf>
    <xf numFmtId="0" fontId="29" fillId="12" borderId="0" xfId="3" applyFont="1" applyFill="1" applyBorder="1" applyAlignment="1" applyProtection="1">
      <alignment vertical="top"/>
      <protection locked="0"/>
    </xf>
    <xf numFmtId="0" fontId="29" fillId="13" borderId="0" xfId="3" applyFont="1" applyFill="1" applyBorder="1" applyAlignment="1" applyProtection="1">
      <alignment vertical="top"/>
      <protection locked="0"/>
    </xf>
    <xf numFmtId="9" fontId="44" fillId="12" borderId="0" xfId="9" applyFont="1" applyFill="1" applyBorder="1" applyAlignment="1" applyProtection="1">
      <alignment vertical="top"/>
      <protection locked="0"/>
    </xf>
    <xf numFmtId="9" fontId="10" fillId="13" borderId="0" xfId="9" applyNumberFormat="1" applyFont="1" applyFill="1" applyBorder="1" applyAlignment="1" applyProtection="1">
      <alignment vertical="top"/>
      <protection locked="0"/>
    </xf>
    <xf numFmtId="2" fontId="10" fillId="13" borderId="0" xfId="0" applyNumberFormat="1" applyFont="1" applyFill="1" applyBorder="1" applyAlignment="1" applyProtection="1">
      <alignment vertical="center"/>
      <protection locked="0"/>
    </xf>
    <xf numFmtId="0" fontId="43" fillId="2" borderId="0" xfId="0" applyFont="1" applyFill="1" applyBorder="1" applyAlignment="1">
      <alignment horizontal="left" vertical="top"/>
    </xf>
    <xf numFmtId="0" fontId="2" fillId="2" borderId="0" xfId="1" applyFill="1" applyBorder="1" applyAlignment="1">
      <alignment vertical="center"/>
    </xf>
    <xf numFmtId="0" fontId="0" fillId="2" borderId="0" xfId="0" applyFont="1" applyFill="1" applyBorder="1" applyAlignment="1">
      <alignment wrapText="1"/>
    </xf>
    <xf numFmtId="0" fontId="0" fillId="2" borderId="30" xfId="0" applyFont="1" applyFill="1" applyBorder="1" applyAlignment="1">
      <alignment wrapText="1"/>
    </xf>
    <xf numFmtId="0" fontId="0" fillId="2" borderId="0" xfId="0" applyFont="1" applyFill="1" applyBorder="1" applyAlignment="1">
      <alignment vertical="top" wrapText="1"/>
    </xf>
    <xf numFmtId="0" fontId="0" fillId="2" borderId="7" xfId="0" applyFont="1" applyFill="1" applyBorder="1" applyAlignment="1">
      <alignment vertical="top" wrapText="1"/>
    </xf>
    <xf numFmtId="0" fontId="0" fillId="2" borderId="8" xfId="0" applyFont="1" applyFill="1" applyBorder="1" applyAlignment="1">
      <alignment vertical="top" wrapText="1"/>
    </xf>
    <xf numFmtId="0" fontId="0" fillId="2" borderId="0" xfId="0" applyFont="1" applyFill="1" applyBorder="1" applyAlignment="1">
      <alignment horizontal="left" vertical="top" wrapText="1"/>
    </xf>
    <xf numFmtId="0" fontId="0" fillId="2" borderId="8" xfId="0" applyFont="1" applyFill="1" applyBorder="1" applyAlignment="1">
      <alignment horizontal="left" vertical="top" wrapText="1"/>
    </xf>
    <xf numFmtId="0" fontId="0" fillId="2" borderId="7" xfId="0" applyFont="1" applyFill="1" applyBorder="1" applyAlignment="1">
      <alignment horizontal="left" vertical="top" wrapText="1"/>
    </xf>
    <xf numFmtId="16" fontId="0" fillId="2" borderId="0" xfId="0" applyNumberFormat="1" applyFont="1" applyFill="1" applyBorder="1" applyAlignment="1">
      <alignment horizontal="left" vertical="top" wrapText="1"/>
    </xf>
    <xf numFmtId="0" fontId="0" fillId="2" borderId="7" xfId="0" applyFont="1" applyFill="1" applyBorder="1" applyAlignment="1">
      <alignment horizontal="left" vertical="center" wrapText="1"/>
    </xf>
    <xf numFmtId="0" fontId="0" fillId="2" borderId="0" xfId="0" applyFont="1" applyFill="1" applyBorder="1" applyAlignment="1">
      <alignment horizontal="left" vertical="center" wrapText="1"/>
    </xf>
    <xf numFmtId="0" fontId="0" fillId="2" borderId="8" xfId="0" applyFont="1" applyFill="1" applyBorder="1" applyAlignment="1">
      <alignment horizontal="left" vertical="center" wrapText="1"/>
    </xf>
    <xf numFmtId="0" fontId="0" fillId="2" borderId="7" xfId="0" applyFont="1" applyFill="1" applyBorder="1" applyAlignment="1">
      <alignment vertical="center" wrapText="1"/>
    </xf>
    <xf numFmtId="0" fontId="0" fillId="2" borderId="0" xfId="0" applyFont="1" applyFill="1" applyBorder="1" applyAlignment="1">
      <alignment vertical="center" wrapText="1"/>
    </xf>
    <xf numFmtId="0" fontId="0" fillId="2" borderId="0" xfId="0" applyNumberFormat="1" applyFont="1" applyFill="1" applyBorder="1" applyAlignment="1">
      <alignment horizontal="left" vertical="top" wrapText="1"/>
    </xf>
    <xf numFmtId="0" fontId="0" fillId="2" borderId="8" xfId="0" applyNumberFormat="1" applyFont="1" applyFill="1" applyBorder="1" applyAlignment="1">
      <alignment horizontal="left" vertical="top" wrapText="1"/>
    </xf>
    <xf numFmtId="0" fontId="2" fillId="2" borderId="0" xfId="1" applyFill="1" applyBorder="1" applyAlignment="1">
      <alignment horizontal="left" vertical="top" wrapText="1"/>
    </xf>
    <xf numFmtId="0" fontId="0" fillId="2" borderId="0" xfId="0" applyFont="1" applyFill="1" applyBorder="1" applyAlignment="1">
      <alignment horizontal="center" vertical="top" wrapText="1"/>
    </xf>
    <xf numFmtId="0" fontId="0" fillId="2" borderId="8" xfId="0" applyFont="1" applyFill="1" applyBorder="1" applyAlignment="1">
      <alignment horizontal="center" vertical="top" wrapText="1"/>
    </xf>
    <xf numFmtId="0" fontId="43" fillId="2" borderId="0" xfId="1" applyFont="1" applyFill="1" applyBorder="1" applyAlignment="1">
      <alignment vertical="center"/>
    </xf>
    <xf numFmtId="0" fontId="40" fillId="11" borderId="35" xfId="0" applyFont="1" applyFill="1" applyBorder="1" applyAlignment="1">
      <alignment horizontal="center" vertical="center"/>
    </xf>
    <xf numFmtId="0" fontId="40" fillId="11" borderId="0" xfId="0" applyFont="1" applyFill="1" applyBorder="1" applyAlignment="1">
      <alignment horizontal="center" vertical="center"/>
    </xf>
    <xf numFmtId="0" fontId="40" fillId="11" borderId="32" xfId="0" applyFont="1" applyFill="1" applyBorder="1" applyAlignment="1">
      <alignment horizontal="center" vertical="center"/>
    </xf>
    <xf numFmtId="0" fontId="0" fillId="2" borderId="0" xfId="0" applyFont="1" applyFill="1" applyAlignment="1">
      <alignment horizontal="center" vertical="top" wrapText="1"/>
    </xf>
    <xf numFmtId="0" fontId="0" fillId="2" borderId="0" xfId="0" applyFont="1" applyFill="1" applyBorder="1" applyAlignment="1">
      <alignment wrapText="1"/>
    </xf>
    <xf numFmtId="0" fontId="0" fillId="2" borderId="30" xfId="0" applyFont="1" applyFill="1" applyBorder="1" applyAlignment="1">
      <alignment wrapText="1"/>
    </xf>
    <xf numFmtId="0" fontId="0" fillId="2" borderId="0" xfId="0" applyFont="1" applyFill="1" applyBorder="1" applyAlignment="1">
      <alignment vertical="top" wrapText="1"/>
    </xf>
    <xf numFmtId="0" fontId="0" fillId="2" borderId="30" xfId="0" applyFont="1" applyFill="1" applyBorder="1" applyAlignment="1">
      <alignment vertical="top" wrapText="1"/>
    </xf>
    <xf numFmtId="0" fontId="12" fillId="11" borderId="12" xfId="0" applyFont="1" applyFill="1" applyBorder="1" applyAlignment="1">
      <alignment horizontal="center"/>
    </xf>
    <xf numFmtId="0" fontId="12" fillId="11" borderId="2" xfId="0" applyFont="1" applyFill="1" applyBorder="1" applyAlignment="1">
      <alignment horizontal="center"/>
    </xf>
    <xf numFmtId="0" fontId="12" fillId="11" borderId="6" xfId="0" applyFont="1" applyFill="1" applyBorder="1" applyAlignment="1">
      <alignment horizontal="center"/>
    </xf>
    <xf numFmtId="0" fontId="0" fillId="2" borderId="34" xfId="0" applyFont="1" applyFill="1" applyBorder="1" applyAlignment="1">
      <alignment wrapText="1"/>
    </xf>
    <xf numFmtId="0" fontId="0" fillId="2" borderId="35" xfId="0" applyFont="1" applyFill="1" applyBorder="1" applyAlignment="1">
      <alignment wrapText="1"/>
    </xf>
    <xf numFmtId="0" fontId="0" fillId="2" borderId="36" xfId="0" applyFont="1" applyFill="1" applyBorder="1" applyAlignment="1">
      <alignment wrapText="1"/>
    </xf>
    <xf numFmtId="0" fontId="0" fillId="2" borderId="29" xfId="0" applyFont="1" applyFill="1" applyBorder="1" applyAlignment="1">
      <alignment horizontal="left" wrapText="1"/>
    </xf>
    <xf numFmtId="0" fontId="0" fillId="2" borderId="0" xfId="0" applyFont="1" applyFill="1" applyBorder="1" applyAlignment="1">
      <alignment horizontal="left" wrapText="1"/>
    </xf>
    <xf numFmtId="0" fontId="0" fillId="2" borderId="30" xfId="0" applyFont="1" applyFill="1" applyBorder="1" applyAlignment="1">
      <alignment horizontal="left" wrapText="1"/>
    </xf>
    <xf numFmtId="0" fontId="47" fillId="2" borderId="22" xfId="10" applyFill="1" applyBorder="1" applyAlignment="1">
      <alignment horizontal="left" vertical="top"/>
    </xf>
    <xf numFmtId="0" fontId="47" fillId="2" borderId="21" xfId="10" applyFill="1" applyBorder="1" applyAlignment="1">
      <alignment horizontal="left" vertical="top"/>
    </xf>
    <xf numFmtId="0" fontId="47" fillId="2" borderId="23" xfId="10" applyFill="1" applyBorder="1" applyAlignment="1">
      <alignment horizontal="left" vertical="top"/>
    </xf>
    <xf numFmtId="0" fontId="0" fillId="2" borderId="7" xfId="0" applyFont="1" applyFill="1" applyBorder="1" applyAlignment="1">
      <alignment vertical="top" wrapText="1"/>
    </xf>
    <xf numFmtId="0" fontId="47" fillId="2" borderId="22" xfId="10" applyFill="1" applyBorder="1" applyAlignment="1">
      <alignment horizontal="left" vertical="center"/>
    </xf>
    <xf numFmtId="0" fontId="47" fillId="2" borderId="21" xfId="10" applyFill="1" applyBorder="1" applyAlignment="1">
      <alignment horizontal="left" vertical="center"/>
    </xf>
    <xf numFmtId="0" fontId="47" fillId="2" borderId="23" xfId="10" applyFill="1" applyBorder="1" applyAlignment="1">
      <alignment horizontal="left" vertical="center"/>
    </xf>
    <xf numFmtId="0" fontId="0" fillId="2" borderId="8" xfId="0" applyFont="1" applyFill="1" applyBorder="1" applyAlignment="1">
      <alignment vertical="top" wrapText="1"/>
    </xf>
    <xf numFmtId="0" fontId="10" fillId="2" borderId="3" xfId="0" applyFont="1" applyFill="1" applyBorder="1" applyAlignment="1">
      <alignment horizontal="left" vertical="top" wrapText="1"/>
    </xf>
    <xf numFmtId="0" fontId="12" fillId="11" borderId="12" xfId="0" applyFont="1" applyFill="1" applyBorder="1" applyAlignment="1">
      <alignment horizontal="center" vertical="center"/>
    </xf>
    <xf numFmtId="0" fontId="12" fillId="11" borderId="2" xfId="0" applyFont="1" applyFill="1" applyBorder="1" applyAlignment="1">
      <alignment horizontal="center" vertical="center"/>
    </xf>
    <xf numFmtId="0" fontId="12" fillId="11" borderId="6" xfId="0" applyFont="1" applyFill="1" applyBorder="1" applyAlignment="1">
      <alignment horizontal="center" vertical="center"/>
    </xf>
    <xf numFmtId="0" fontId="10" fillId="2" borderId="7" xfId="0" applyFont="1" applyFill="1" applyBorder="1" applyAlignment="1">
      <alignment horizontal="left" vertical="top" wrapText="1"/>
    </xf>
    <xf numFmtId="0" fontId="10" fillId="2" borderId="0" xfId="0" applyFont="1" applyFill="1" applyBorder="1" applyAlignment="1">
      <alignment horizontal="left" vertical="top" wrapText="1"/>
    </xf>
    <xf numFmtId="0" fontId="0" fillId="2" borderId="0" xfId="0" applyFont="1" applyFill="1" applyBorder="1" applyAlignment="1">
      <alignment horizontal="left" vertical="top" wrapText="1"/>
    </xf>
    <xf numFmtId="0" fontId="10" fillId="2" borderId="4" xfId="0" applyFont="1" applyFill="1" applyBorder="1" applyAlignment="1">
      <alignment horizontal="left" vertical="top" wrapText="1"/>
    </xf>
    <xf numFmtId="0" fontId="43" fillId="2" borderId="0" xfId="0" applyFont="1" applyFill="1" applyBorder="1" applyAlignment="1">
      <alignment horizontal="left" vertical="top" wrapText="1"/>
    </xf>
    <xf numFmtId="0" fontId="0" fillId="2" borderId="8" xfId="0" applyFont="1" applyFill="1" applyBorder="1" applyAlignment="1">
      <alignment horizontal="left" vertical="top" wrapText="1"/>
    </xf>
    <xf numFmtId="0" fontId="0" fillId="2" borderId="9" xfId="0" applyFont="1" applyFill="1" applyBorder="1" applyAlignment="1">
      <alignment horizontal="left" vertical="top" wrapText="1"/>
    </xf>
    <xf numFmtId="0" fontId="0" fillId="2" borderId="1" xfId="0" applyFont="1" applyFill="1" applyBorder="1" applyAlignment="1">
      <alignment horizontal="left" vertical="top" wrapText="1"/>
    </xf>
    <xf numFmtId="0" fontId="0" fillId="2" borderId="7" xfId="0" applyFont="1" applyFill="1" applyBorder="1" applyAlignment="1">
      <alignment horizontal="left" vertical="top" wrapText="1"/>
    </xf>
    <xf numFmtId="16" fontId="0" fillId="2" borderId="0" xfId="0" applyNumberFormat="1" applyFont="1" applyFill="1" applyBorder="1" applyAlignment="1">
      <alignment horizontal="left" vertical="top" wrapText="1"/>
    </xf>
    <xf numFmtId="17" fontId="0" fillId="2" borderId="0" xfId="0" applyNumberFormat="1" applyFont="1" applyFill="1" applyBorder="1" applyAlignment="1">
      <alignment horizontal="left" vertical="top" wrapText="1"/>
    </xf>
    <xf numFmtId="0" fontId="41" fillId="11" borderId="35" xfId="0" applyFont="1" applyFill="1" applyBorder="1" applyAlignment="1">
      <alignment horizontal="center" vertical="center"/>
    </xf>
    <xf numFmtId="0" fontId="41" fillId="11" borderId="0" xfId="0" applyFont="1" applyFill="1" applyBorder="1" applyAlignment="1">
      <alignment horizontal="center" vertical="center"/>
    </xf>
    <xf numFmtId="0" fontId="41" fillId="11" borderId="32" xfId="0" applyFont="1" applyFill="1" applyBorder="1" applyAlignment="1">
      <alignment horizontal="center" vertical="center"/>
    </xf>
    <xf numFmtId="0" fontId="10" fillId="2" borderId="7" xfId="0" applyFont="1" applyFill="1" applyBorder="1" applyAlignment="1">
      <alignment vertical="center" wrapText="1"/>
    </xf>
    <xf numFmtId="0" fontId="10" fillId="2" borderId="0" xfId="0" applyFont="1" applyFill="1" applyBorder="1" applyAlignment="1">
      <alignment vertical="center" wrapText="1"/>
    </xf>
    <xf numFmtId="0" fontId="10" fillId="2" borderId="8" xfId="0" applyFont="1" applyFill="1" applyBorder="1" applyAlignment="1">
      <alignment vertical="center" wrapText="1"/>
    </xf>
    <xf numFmtId="0" fontId="10" fillId="2" borderId="5" xfId="0" applyFont="1" applyFill="1" applyBorder="1" applyAlignment="1">
      <alignment horizontal="left" vertical="top" wrapText="1"/>
    </xf>
    <xf numFmtId="0" fontId="0" fillId="0" borderId="7" xfId="0" applyFont="1" applyBorder="1" applyAlignment="1">
      <alignment horizontal="left" vertical="center" wrapText="1"/>
    </xf>
    <xf numFmtId="0" fontId="0" fillId="0" borderId="0" xfId="0" applyFont="1" applyBorder="1" applyAlignment="1">
      <alignment horizontal="left" vertical="center" wrapText="1"/>
    </xf>
    <xf numFmtId="0" fontId="0" fillId="0" borderId="8" xfId="0" applyFont="1" applyBorder="1" applyAlignment="1">
      <alignment horizontal="left" vertical="center" wrapText="1"/>
    </xf>
    <xf numFmtId="0" fontId="0" fillId="2" borderId="7" xfId="0" applyFont="1" applyFill="1" applyBorder="1" applyAlignment="1">
      <alignment horizontal="left" vertical="center" wrapText="1"/>
    </xf>
    <xf numFmtId="0" fontId="0" fillId="2" borderId="0" xfId="0" applyFont="1" applyFill="1" applyBorder="1" applyAlignment="1">
      <alignment horizontal="left" vertical="center" wrapText="1"/>
    </xf>
    <xf numFmtId="0" fontId="0" fillId="2" borderId="8" xfId="0" applyFont="1" applyFill="1" applyBorder="1" applyAlignment="1">
      <alignment horizontal="left" vertical="center" wrapText="1"/>
    </xf>
    <xf numFmtId="0" fontId="2" fillId="2" borderId="0" xfId="1" applyFill="1" applyBorder="1" applyAlignment="1">
      <alignment horizontal="left" vertical="center" wrapText="1"/>
    </xf>
    <xf numFmtId="0" fontId="12" fillId="11" borderId="12" xfId="0" applyFont="1" applyFill="1" applyBorder="1" applyAlignment="1">
      <alignment horizontal="center" vertical="top"/>
    </xf>
    <xf numFmtId="0" fontId="12" fillId="11" borderId="2" xfId="0" applyFont="1" applyFill="1" applyBorder="1" applyAlignment="1">
      <alignment horizontal="center" vertical="top"/>
    </xf>
    <xf numFmtId="0" fontId="12" fillId="11" borderId="6" xfId="0" applyFont="1" applyFill="1" applyBorder="1" applyAlignment="1">
      <alignment horizontal="center" vertical="top"/>
    </xf>
    <xf numFmtId="0" fontId="42" fillId="2" borderId="12" xfId="0" applyFont="1" applyFill="1" applyBorder="1" applyAlignment="1">
      <alignment horizontal="left" vertical="center" wrapText="1"/>
    </xf>
    <xf numFmtId="0" fontId="42" fillId="2" borderId="2" xfId="0" applyFont="1" applyFill="1" applyBorder="1" applyAlignment="1">
      <alignment horizontal="left" vertical="center" wrapText="1"/>
    </xf>
    <xf numFmtId="0" fontId="42" fillId="2" borderId="6" xfId="0" applyFont="1" applyFill="1" applyBorder="1" applyAlignment="1">
      <alignment horizontal="left" vertical="center" wrapText="1"/>
    </xf>
    <xf numFmtId="0" fontId="42" fillId="2" borderId="7" xfId="0" applyFont="1" applyFill="1" applyBorder="1" applyAlignment="1">
      <alignment horizontal="left" vertical="center" wrapText="1"/>
    </xf>
    <xf numFmtId="0" fontId="42" fillId="2" borderId="0" xfId="0" applyFont="1" applyFill="1" applyBorder="1" applyAlignment="1">
      <alignment horizontal="left" vertical="center" wrapText="1"/>
    </xf>
    <xf numFmtId="0" fontId="42" fillId="2" borderId="8" xfId="0" applyFont="1" applyFill="1" applyBorder="1" applyAlignment="1">
      <alignment horizontal="left" vertical="center" wrapText="1"/>
    </xf>
    <xf numFmtId="0" fontId="43" fillId="2" borderId="7" xfId="0" applyFont="1" applyFill="1" applyBorder="1" applyAlignment="1">
      <alignment vertical="top" wrapText="1"/>
    </xf>
    <xf numFmtId="0" fontId="43" fillId="2" borderId="0" xfId="0" applyFont="1" applyFill="1" applyBorder="1" applyAlignment="1">
      <alignment vertical="top" wrapText="1"/>
    </xf>
    <xf numFmtId="0" fontId="10" fillId="2" borderId="7" xfId="0" applyFont="1" applyFill="1" applyBorder="1" applyAlignment="1">
      <alignment vertical="top" wrapText="1"/>
    </xf>
    <xf numFmtId="0" fontId="10" fillId="2" borderId="0" xfId="0" applyFont="1" applyFill="1" applyBorder="1" applyAlignment="1">
      <alignment vertical="top" wrapText="1"/>
    </xf>
    <xf numFmtId="0" fontId="10" fillId="2" borderId="8" xfId="0" applyFont="1" applyFill="1" applyBorder="1" applyAlignment="1">
      <alignment vertical="top" wrapText="1"/>
    </xf>
    <xf numFmtId="17" fontId="0" fillId="2" borderId="0" xfId="0" applyNumberFormat="1" applyFont="1" applyFill="1" applyBorder="1" applyAlignment="1">
      <alignment horizontal="left" vertical="center" wrapText="1"/>
    </xf>
    <xf numFmtId="0" fontId="0" fillId="2" borderId="7" xfId="0" applyFont="1" applyFill="1" applyBorder="1" applyAlignment="1">
      <alignment vertical="center" wrapText="1"/>
    </xf>
    <xf numFmtId="0" fontId="0" fillId="2" borderId="0" xfId="0" applyFont="1" applyFill="1" applyBorder="1" applyAlignment="1">
      <alignment vertical="center" wrapText="1"/>
    </xf>
    <xf numFmtId="0" fontId="48" fillId="2" borderId="7" xfId="0" applyFont="1" applyFill="1" applyBorder="1" applyAlignment="1">
      <alignment vertical="top" wrapText="1"/>
    </xf>
    <xf numFmtId="0" fontId="48" fillId="2" borderId="0" xfId="0" applyFont="1" applyFill="1" applyBorder="1" applyAlignment="1">
      <alignment vertical="top" wrapText="1"/>
    </xf>
    <xf numFmtId="0" fontId="0" fillId="2" borderId="9" xfId="0" applyFont="1" applyFill="1" applyBorder="1" applyAlignment="1">
      <alignment vertical="center" wrapText="1"/>
    </xf>
    <xf numFmtId="0" fontId="0" fillId="2" borderId="1" xfId="0" applyFont="1" applyFill="1" applyBorder="1" applyAlignment="1">
      <alignment vertical="center" wrapText="1"/>
    </xf>
    <xf numFmtId="0" fontId="0" fillId="0" borderId="0" xfId="0" applyAlignment="1">
      <alignment horizontal="left" vertical="top" wrapText="1"/>
    </xf>
    <xf numFmtId="0" fontId="0" fillId="0" borderId="8" xfId="0" applyBorder="1" applyAlignment="1">
      <alignment horizontal="left" vertical="top" wrapText="1"/>
    </xf>
    <xf numFmtId="16" fontId="0" fillId="2" borderId="0" xfId="0" applyNumberFormat="1" applyFont="1" applyFill="1" applyBorder="1" applyAlignment="1">
      <alignment horizontal="left" vertical="center" wrapText="1"/>
    </xf>
    <xf numFmtId="9" fontId="0" fillId="2" borderId="0" xfId="9" applyFont="1" applyFill="1" applyBorder="1" applyAlignment="1">
      <alignment horizontal="left" vertical="top" wrapText="1"/>
    </xf>
    <xf numFmtId="9" fontId="0" fillId="2" borderId="8" xfId="9" applyFont="1" applyFill="1" applyBorder="1" applyAlignment="1">
      <alignment horizontal="left" vertical="top" wrapText="1"/>
    </xf>
    <xf numFmtId="0" fontId="0" fillId="2" borderId="1" xfId="0" applyFont="1" applyFill="1" applyBorder="1" applyAlignment="1">
      <alignment horizontal="left" vertical="center" wrapText="1"/>
    </xf>
    <xf numFmtId="0" fontId="0" fillId="2" borderId="24" xfId="0" applyFont="1" applyFill="1" applyBorder="1" applyAlignment="1">
      <alignment horizontal="left" vertical="top"/>
    </xf>
    <xf numFmtId="0" fontId="0" fillId="2" borderId="25" xfId="0" applyFont="1" applyFill="1" applyBorder="1" applyAlignment="1">
      <alignment horizontal="left" vertical="top"/>
    </xf>
    <xf numFmtId="0" fontId="12" fillId="11" borderId="4" xfId="0" applyFont="1" applyFill="1" applyBorder="1" applyAlignment="1">
      <alignment horizontal="center" vertical="top"/>
    </xf>
    <xf numFmtId="0" fontId="12" fillId="11" borderId="3" xfId="0" applyFont="1" applyFill="1" applyBorder="1" applyAlignment="1">
      <alignment horizontal="center" vertical="top"/>
    </xf>
    <xf numFmtId="0" fontId="12" fillId="11" borderId="5" xfId="0" applyFont="1" applyFill="1" applyBorder="1" applyAlignment="1">
      <alignment horizontal="center" vertical="top"/>
    </xf>
    <xf numFmtId="0" fontId="0" fillId="2" borderId="12" xfId="0" applyFont="1" applyFill="1" applyBorder="1" applyAlignment="1">
      <alignment horizontal="left" vertical="top"/>
    </xf>
    <xf numFmtId="0" fontId="0" fillId="2" borderId="2" xfId="0" applyFont="1" applyFill="1" applyBorder="1" applyAlignment="1">
      <alignment horizontal="left" vertical="top"/>
    </xf>
    <xf numFmtId="0" fontId="47" fillId="0" borderId="22" xfId="10" applyBorder="1" applyAlignment="1">
      <alignment horizontal="left" vertical="top"/>
    </xf>
    <xf numFmtId="0" fontId="47" fillId="0" borderId="21" xfId="10" applyBorder="1" applyAlignment="1">
      <alignment horizontal="left" vertical="top"/>
    </xf>
    <xf numFmtId="0" fontId="47" fillId="0" borderId="23" xfId="10" applyBorder="1" applyAlignment="1">
      <alignment horizontal="left" vertical="top"/>
    </xf>
    <xf numFmtId="0" fontId="0" fillId="2" borderId="0" xfId="0" applyNumberFormat="1" applyFont="1" applyFill="1" applyBorder="1" applyAlignment="1">
      <alignment horizontal="left" vertical="top" wrapText="1"/>
    </xf>
    <xf numFmtId="0" fontId="0" fillId="2" borderId="8" xfId="0" applyNumberFormat="1" applyFont="1" applyFill="1" applyBorder="1" applyAlignment="1">
      <alignment horizontal="left" vertical="top" wrapText="1"/>
    </xf>
    <xf numFmtId="0" fontId="2" fillId="2" borderId="0" xfId="1" applyFill="1" applyBorder="1" applyAlignment="1">
      <alignment horizontal="left" vertical="top" wrapText="1"/>
    </xf>
    <xf numFmtId="0" fontId="0" fillId="2" borderId="12" xfId="0" applyFont="1" applyFill="1" applyBorder="1" applyAlignment="1">
      <alignment horizontal="center" vertical="top" wrapText="1"/>
    </xf>
    <xf numFmtId="0" fontId="0" fillId="2" borderId="2" xfId="0" applyFont="1" applyFill="1" applyBorder="1" applyAlignment="1">
      <alignment horizontal="center" vertical="top" wrapText="1"/>
    </xf>
    <xf numFmtId="0" fontId="0" fillId="2" borderId="6" xfId="0" applyFont="1" applyFill="1" applyBorder="1" applyAlignment="1">
      <alignment horizontal="center" vertical="top" wrapText="1"/>
    </xf>
    <xf numFmtId="0" fontId="0" fillId="2" borderId="7" xfId="0" applyFont="1" applyFill="1" applyBorder="1" applyAlignment="1">
      <alignment horizontal="center" vertical="top" wrapText="1"/>
    </xf>
    <xf numFmtId="0" fontId="0" fillId="2" borderId="0" xfId="0" applyFont="1" applyFill="1" applyBorder="1" applyAlignment="1">
      <alignment horizontal="center" vertical="top" wrapText="1"/>
    </xf>
    <xf numFmtId="0" fontId="0" fillId="2" borderId="8" xfId="0" applyFont="1" applyFill="1" applyBorder="1" applyAlignment="1">
      <alignment horizontal="center" vertical="top" wrapText="1"/>
    </xf>
    <xf numFmtId="0" fontId="0" fillId="2" borderId="9" xfId="0" applyFont="1" applyFill="1" applyBorder="1" applyAlignment="1">
      <alignment vertical="top" wrapText="1"/>
    </xf>
    <xf numFmtId="0" fontId="0" fillId="2" borderId="1" xfId="0" applyFont="1" applyFill="1" applyBorder="1" applyAlignment="1">
      <alignment vertical="top" wrapText="1"/>
    </xf>
    <xf numFmtId="0" fontId="48" fillId="2" borderId="0" xfId="0" applyFont="1" applyFill="1" applyBorder="1" applyAlignment="1">
      <alignment horizontal="left" vertical="top" wrapText="1"/>
    </xf>
    <xf numFmtId="0" fontId="7" fillId="11" borderId="12" xfId="0" applyFont="1" applyFill="1" applyBorder="1" applyAlignment="1">
      <alignment horizontal="center"/>
    </xf>
    <xf numFmtId="0" fontId="7" fillId="11" borderId="2" xfId="0" applyFont="1" applyFill="1" applyBorder="1" applyAlignment="1">
      <alignment horizontal="center"/>
    </xf>
    <xf numFmtId="0" fontId="10" fillId="2" borderId="9" xfId="0" applyFont="1" applyFill="1" applyBorder="1" applyAlignment="1">
      <alignment horizontal="left"/>
    </xf>
    <xf numFmtId="0" fontId="10" fillId="2" borderId="1" xfId="0" applyFont="1" applyFill="1" applyBorder="1" applyAlignment="1">
      <alignment horizontal="left"/>
    </xf>
    <xf numFmtId="0" fontId="7" fillId="11" borderId="4" xfId="0" applyFont="1" applyFill="1" applyBorder="1" applyAlignment="1">
      <alignment horizontal="center"/>
    </xf>
    <xf numFmtId="0" fontId="7" fillId="11" borderId="3" xfId="0" applyFont="1" applyFill="1" applyBorder="1" applyAlignment="1">
      <alignment horizontal="center"/>
    </xf>
    <xf numFmtId="0" fontId="2" fillId="2" borderId="0" xfId="1" applyFont="1" applyFill="1" applyBorder="1" applyAlignment="1">
      <alignment horizontal="center"/>
    </xf>
    <xf numFmtId="0" fontId="13" fillId="11" borderId="0" xfId="0" applyFont="1" applyFill="1" applyBorder="1" applyAlignment="1">
      <alignment horizontal="center"/>
    </xf>
    <xf numFmtId="0" fontId="0" fillId="2" borderId="0" xfId="0" applyFont="1" applyFill="1" applyAlignment="1">
      <alignment horizontal="left" wrapText="1"/>
    </xf>
    <xf numFmtId="0" fontId="7" fillId="11" borderId="0" xfId="0" applyFont="1" applyFill="1" applyAlignment="1">
      <alignment horizontal="center"/>
    </xf>
    <xf numFmtId="0" fontId="25" fillId="2" borderId="6" xfId="0" applyFont="1" applyFill="1" applyBorder="1" applyAlignment="1">
      <alignment horizontal="center" wrapText="1"/>
    </xf>
    <xf numFmtId="0" fontId="25" fillId="2" borderId="10" xfId="0" applyFont="1" applyFill="1" applyBorder="1" applyAlignment="1">
      <alignment horizontal="center" wrapText="1"/>
    </xf>
    <xf numFmtId="0" fontId="15" fillId="2" borderId="4" xfId="0" applyFont="1" applyFill="1" applyBorder="1" applyAlignment="1">
      <alignment horizontal="center"/>
    </xf>
    <xf numFmtId="0" fontId="15" fillId="2" borderId="3" xfId="0" applyFont="1" applyFill="1" applyBorder="1" applyAlignment="1">
      <alignment horizontal="center"/>
    </xf>
    <xf numFmtId="0" fontId="19" fillId="11" borderId="0" xfId="0" applyFont="1" applyFill="1" applyAlignment="1">
      <alignment horizontal="center"/>
    </xf>
    <xf numFmtId="0" fontId="16" fillId="11" borderId="12" xfId="0" applyFont="1" applyFill="1" applyBorder="1" applyAlignment="1">
      <alignment horizontal="center"/>
    </xf>
    <xf numFmtId="0" fontId="16" fillId="11" borderId="2" xfId="0" applyFont="1" applyFill="1" applyBorder="1" applyAlignment="1">
      <alignment horizontal="center"/>
    </xf>
    <xf numFmtId="0" fontId="16" fillId="11" borderId="6" xfId="0" applyFont="1" applyFill="1" applyBorder="1" applyAlignment="1">
      <alignment horizontal="center"/>
    </xf>
    <xf numFmtId="0" fontId="16" fillId="11" borderId="1" xfId="0" applyFont="1" applyFill="1" applyBorder="1" applyAlignment="1">
      <alignment horizontal="center"/>
    </xf>
    <xf numFmtId="0" fontId="23" fillId="2" borderId="4" xfId="0" applyFont="1" applyFill="1" applyBorder="1" applyAlignment="1">
      <alignment horizontal="center"/>
    </xf>
    <xf numFmtId="0" fontId="23" fillId="2" borderId="3" xfId="0" applyFont="1" applyFill="1" applyBorder="1" applyAlignment="1">
      <alignment horizontal="center"/>
    </xf>
    <xf numFmtId="0" fontId="23" fillId="2" borderId="5" xfId="0" applyFont="1" applyFill="1" applyBorder="1" applyAlignment="1">
      <alignment horizontal="center"/>
    </xf>
    <xf numFmtId="0" fontId="18" fillId="11" borderId="4" xfId="0" applyFont="1" applyFill="1" applyBorder="1" applyAlignment="1">
      <alignment horizontal="center"/>
    </xf>
    <xf numFmtId="0" fontId="18" fillId="11" borderId="3" xfId="0" applyFont="1" applyFill="1" applyBorder="1" applyAlignment="1">
      <alignment horizontal="center"/>
    </xf>
    <xf numFmtId="0" fontId="18" fillId="11" borderId="5" xfId="0" applyFont="1" applyFill="1" applyBorder="1" applyAlignment="1">
      <alignment horizontal="center"/>
    </xf>
    <xf numFmtId="0" fontId="25" fillId="2" borderId="2" xfId="0" applyFont="1" applyFill="1" applyBorder="1" applyAlignment="1">
      <alignment horizontal="center" vertical="center"/>
    </xf>
    <xf numFmtId="0" fontId="25" fillId="2" borderId="1" xfId="0" applyFont="1" applyFill="1" applyBorder="1" applyAlignment="1">
      <alignment horizontal="center" vertical="center"/>
    </xf>
    <xf numFmtId="0" fontId="14" fillId="2" borderId="0" xfId="0" applyFont="1" applyFill="1" applyAlignment="1">
      <alignment horizontal="left"/>
    </xf>
    <xf numFmtId="0" fontId="14" fillId="2" borderId="1" xfId="0" applyFont="1" applyFill="1" applyBorder="1" applyAlignment="1">
      <alignment horizontal="left"/>
    </xf>
    <xf numFmtId="0" fontId="15" fillId="2" borderId="1" xfId="0" applyFont="1" applyFill="1" applyBorder="1" applyAlignment="1">
      <alignment horizontal="center"/>
    </xf>
    <xf numFmtId="0" fontId="16" fillId="11" borderId="4" xfId="0" applyFont="1" applyFill="1" applyBorder="1" applyAlignment="1">
      <alignment horizontal="center"/>
    </xf>
    <xf numFmtId="0" fontId="16" fillId="11" borderId="3" xfId="0" applyFont="1" applyFill="1" applyBorder="1" applyAlignment="1">
      <alignment horizontal="center"/>
    </xf>
    <xf numFmtId="0" fontId="16" fillId="11" borderId="5" xfId="0" applyFont="1" applyFill="1" applyBorder="1" applyAlignment="1">
      <alignment horizontal="center"/>
    </xf>
    <xf numFmtId="0" fontId="25" fillId="2" borderId="2" xfId="0" applyFont="1" applyFill="1" applyBorder="1" applyAlignment="1">
      <alignment horizontal="center" wrapText="1"/>
    </xf>
    <xf numFmtId="0" fontId="25" fillId="2" borderId="1" xfId="0" applyFont="1" applyFill="1" applyBorder="1" applyAlignment="1">
      <alignment horizontal="center" wrapText="1"/>
    </xf>
    <xf numFmtId="0" fontId="25" fillId="2" borderId="2" xfId="0" applyFont="1" applyFill="1" applyBorder="1" applyAlignment="1">
      <alignment horizontal="center" vertical="center" wrapText="1"/>
    </xf>
    <xf numFmtId="0" fontId="25" fillId="2" borderId="1" xfId="0" applyFont="1" applyFill="1" applyBorder="1" applyAlignment="1">
      <alignment horizontal="center" vertical="center" wrapText="1"/>
    </xf>
    <xf numFmtId="0" fontId="16" fillId="3" borderId="4" xfId="0" applyFont="1" applyFill="1" applyBorder="1" applyAlignment="1">
      <alignment horizontal="center"/>
    </xf>
    <xf numFmtId="0" fontId="16" fillId="3" borderId="3" xfId="0" applyFont="1" applyFill="1" applyBorder="1" applyAlignment="1">
      <alignment horizontal="center"/>
    </xf>
    <xf numFmtId="0" fontId="16" fillId="3" borderId="5" xfId="0" applyFont="1" applyFill="1" applyBorder="1" applyAlignment="1">
      <alignment horizontal="center"/>
    </xf>
    <xf numFmtId="0" fontId="25" fillId="2" borderId="6" xfId="0" applyFont="1" applyFill="1" applyBorder="1" applyAlignment="1">
      <alignment horizontal="center" vertical="center"/>
    </xf>
    <xf numFmtId="0" fontId="25" fillId="2" borderId="10" xfId="0" applyFont="1" applyFill="1" applyBorder="1" applyAlignment="1">
      <alignment horizontal="center" vertical="center"/>
    </xf>
    <xf numFmtId="0" fontId="14" fillId="2" borderId="4" xfId="0" applyFont="1" applyFill="1" applyBorder="1" applyAlignment="1">
      <alignment horizontal="center"/>
    </xf>
    <xf numFmtId="0" fontId="14" fillId="2" borderId="3" xfId="0" applyFont="1" applyFill="1" applyBorder="1" applyAlignment="1">
      <alignment horizontal="center"/>
    </xf>
    <xf numFmtId="0" fontId="14" fillId="2" borderId="5" xfId="0" applyFont="1" applyFill="1" applyBorder="1" applyAlignment="1">
      <alignment horizontal="center"/>
    </xf>
    <xf numFmtId="0" fontId="16" fillId="11" borderId="1" xfId="0" applyFont="1" applyFill="1" applyBorder="1" applyAlignment="1">
      <alignment horizontal="left"/>
    </xf>
    <xf numFmtId="0" fontId="16" fillId="11" borderId="10" xfId="0" applyFont="1" applyFill="1" applyBorder="1" applyAlignment="1">
      <alignment horizontal="left"/>
    </xf>
    <xf numFmtId="0" fontId="28" fillId="2" borderId="1" xfId="0" applyFont="1" applyFill="1" applyBorder="1" applyAlignment="1">
      <alignment horizontal="center"/>
    </xf>
    <xf numFmtId="0" fontId="7" fillId="11" borderId="5" xfId="0" applyFont="1" applyFill="1" applyBorder="1" applyAlignment="1">
      <alignment horizontal="center"/>
    </xf>
    <xf numFmtId="0" fontId="28" fillId="2" borderId="0" xfId="0" applyFont="1" applyFill="1" applyBorder="1" applyAlignment="1">
      <alignment horizontal="center"/>
    </xf>
    <xf numFmtId="0" fontId="49" fillId="11" borderId="3" xfId="0" applyFont="1" applyFill="1" applyBorder="1" applyAlignment="1">
      <alignment horizontal="center"/>
    </xf>
    <xf numFmtId="0" fontId="49" fillId="11" borderId="5" xfId="0" applyFont="1" applyFill="1" applyBorder="1" applyAlignment="1">
      <alignment horizontal="center"/>
    </xf>
    <xf numFmtId="0" fontId="33" fillId="2" borderId="1" xfId="0" applyFont="1" applyFill="1" applyBorder="1" applyAlignment="1">
      <alignment horizontal="center"/>
    </xf>
    <xf numFmtId="0" fontId="49" fillId="11" borderId="4" xfId="0" applyFont="1" applyFill="1" applyBorder="1" applyAlignment="1">
      <alignment horizontal="center"/>
    </xf>
  </cellXfs>
  <cellStyles count="11">
    <cellStyle name="20% - Accent3" xfId="6" builtinId="38"/>
    <cellStyle name="Calculation" xfId="4" builtinId="22"/>
    <cellStyle name="Check Cell" xfId="7" builtinId="23"/>
    <cellStyle name="Heading 3" xfId="10" builtinId="18" customBuiltin="1"/>
    <cellStyle name="Hyperlink" xfId="1" builtinId="8"/>
    <cellStyle name="Input" xfId="3" builtinId="20"/>
    <cellStyle name="Linked Cell" xfId="5" builtinId="24"/>
    <cellStyle name="Neutral" xfId="2" builtinId="28"/>
    <cellStyle name="Normal" xfId="0" builtinId="0"/>
    <cellStyle name="Output" xfId="8" builtinId="21"/>
    <cellStyle name="Percent" xfId="9" builtinId="5"/>
  </cellStyles>
  <dxfs count="0"/>
  <tableStyles count="0" defaultTableStyle="TableStyleMedium2" defaultPivotStyle="PivotStyleLight16"/>
  <colors>
    <mruColors>
      <color rgb="FF663CDC"/>
      <color rgb="FF00C8E6"/>
      <color rgb="FF71EE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w="28575">
              <a:solidFill>
                <a:sysClr val="windowText" lastClr="000000"/>
              </a:solidFill>
            </a:ln>
            <a:effectLst>
              <a:outerShdw blurRad="57150" dist="19050" dir="5400000" algn="ctr" rotWithShape="0">
                <a:srgbClr val="000000">
                  <a:alpha val="63000"/>
                </a:srgbClr>
              </a:outerShdw>
            </a:effectLst>
          </c:spPr>
          <c:invertIfNegative val="0"/>
          <c:dPt>
            <c:idx val="0"/>
            <c:invertIfNegative val="0"/>
            <c:bubble3D val="0"/>
            <c:spPr>
              <a:solidFill>
                <a:srgbClr val="7030A0"/>
              </a:solidFill>
              <a:ln w="28575">
                <a:solidFill>
                  <a:sysClr val="windowText" lastClr="000000"/>
                </a:solid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1-4679-4992-9ECE-43DD8883BD67}"/>
              </c:ext>
            </c:extLst>
          </c:dPt>
          <c:dPt>
            <c:idx val="1"/>
            <c:invertIfNegative val="0"/>
            <c:bubble3D val="0"/>
            <c:spPr>
              <a:solidFill>
                <a:schemeClr val="accent5">
                  <a:lumMod val="60000"/>
                  <a:lumOff val="40000"/>
                </a:schemeClr>
              </a:solidFill>
              <a:ln w="28575">
                <a:solidFill>
                  <a:sysClr val="windowText" lastClr="000000"/>
                </a:solid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3-4679-4992-9ECE-43DD8883BD67}"/>
              </c:ext>
            </c:extLst>
          </c:dPt>
          <c:dPt>
            <c:idx val="2"/>
            <c:invertIfNegative val="0"/>
            <c:bubble3D val="0"/>
            <c:spPr>
              <a:solidFill>
                <a:schemeClr val="accent2">
                  <a:lumMod val="60000"/>
                  <a:lumOff val="40000"/>
                </a:schemeClr>
              </a:solidFill>
              <a:ln w="28575">
                <a:solidFill>
                  <a:sysClr val="windowText" lastClr="000000"/>
                </a:solid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5-4679-4992-9ECE-43DD8883BD67}"/>
              </c:ext>
            </c:extLst>
          </c:dPt>
          <c:dLbls>
            <c:spPr>
              <a:noFill/>
              <a:ln>
                <a:noFill/>
              </a:ln>
              <a:effectLst/>
            </c:spPr>
            <c:txPr>
              <a:bodyPr rot="0" spcFirstLastPara="1" vertOverflow="ellipsis" vert="horz" wrap="square" anchor="ctr" anchorCtr="1"/>
              <a:lstStyle/>
              <a:p>
                <a:pPr>
                  <a:defRPr sz="1100" b="1"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lt1">
                          <a:lumMod val="95000"/>
                          <a:alpha val="54000"/>
                        </a:schemeClr>
                      </a:solidFill>
                    </a:ln>
                    <a:effectLst/>
                  </c:spPr>
                </c15:leaderLines>
              </c:ext>
            </c:extLst>
          </c:dLbls>
          <c:cat>
            <c:strRef>
              <c:f>Instance!$B$77:$D$79</c:f>
              <c:strCache>
                <c:ptCount val="3"/>
                <c:pt idx="0">
                  <c:v>Security Server</c:v>
                </c:pt>
                <c:pt idx="1">
                  <c:v>Data transaction</c:v>
                </c:pt>
                <c:pt idx="2">
                  <c:v>Data storage</c:v>
                </c:pt>
              </c:strCache>
            </c:strRef>
          </c:cat>
          <c:val>
            <c:numRef>
              <c:f>Instance!$J$77:$J$79</c:f>
              <c:numCache>
                <c:formatCode>0</c:formatCode>
                <c:ptCount val="3"/>
                <c:pt idx="0">
                  <c:v>0</c:v>
                </c:pt>
                <c:pt idx="1">
                  <c:v>0</c:v>
                </c:pt>
                <c:pt idx="2">
                  <c:v>0</c:v>
                </c:pt>
              </c:numCache>
            </c:numRef>
          </c:val>
          <c:extLst>
            <c:ext xmlns:c16="http://schemas.microsoft.com/office/drawing/2014/chart" uri="{C3380CC4-5D6E-409C-BE32-E72D297353CC}">
              <c16:uniqueId val="{00000006-4679-4992-9ECE-43DD8883BD67}"/>
            </c:ext>
          </c:extLst>
        </c:ser>
        <c:dLbls>
          <c:dLblPos val="outEnd"/>
          <c:showLegendKey val="0"/>
          <c:showVal val="1"/>
          <c:showCatName val="0"/>
          <c:showSerName val="0"/>
          <c:showPercent val="0"/>
          <c:showBubbleSize val="0"/>
        </c:dLbls>
        <c:gapWidth val="100"/>
        <c:overlap val="-24"/>
        <c:axId val="-97241792"/>
        <c:axId val="-97239616"/>
      </c:barChart>
      <c:catAx>
        <c:axId val="-97241792"/>
        <c:scaling>
          <c:orientation val="minMax"/>
        </c:scaling>
        <c:delete val="0"/>
        <c:axPos val="b"/>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60000000" spcFirstLastPara="1" vertOverflow="ellipsis" vert="horz" wrap="square" anchor="ctr" anchorCtr="1"/>
          <a:lstStyle/>
          <a:p>
            <a:pPr>
              <a:defRPr sz="1100" b="1"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97239616"/>
        <c:crosses val="autoZero"/>
        <c:auto val="1"/>
        <c:lblAlgn val="ctr"/>
        <c:lblOffset val="100"/>
        <c:noMultiLvlLbl val="0"/>
      </c:catAx>
      <c:valAx>
        <c:axId val="-97239616"/>
        <c:scaling>
          <c:orientation val="minMax"/>
        </c:scaling>
        <c:delete val="0"/>
        <c:axPos val="l"/>
        <c:majorGridlines>
          <c:spPr>
            <a:ln w="9525" cap="flat" cmpd="sng" algn="ctr">
              <a:solidFill>
                <a:schemeClr val="lt1">
                  <a:lumMod val="95000"/>
                  <a:alpha val="10000"/>
                </a:schemeClr>
              </a:solidFill>
              <a:round/>
            </a:ln>
            <a:effectLst/>
          </c:spPr>
        </c:majorGridlines>
        <c:title>
          <c:tx>
            <c:rich>
              <a:bodyPr rot="-5400000" spcFirstLastPara="1" vertOverflow="ellipsis" vert="horz" wrap="square" anchor="ctr" anchorCtr="1"/>
              <a:lstStyle/>
              <a:p>
                <a:pPr>
                  <a:defRPr sz="1100" b="1" i="0" u="none" strike="noStrike" kern="1200" cap="all" baseline="0">
                    <a:solidFill>
                      <a:schemeClr val="tx1"/>
                    </a:solidFill>
                    <a:latin typeface="Arial" panose="020B0604020202020204" pitchFamily="34" charset="0"/>
                    <a:ea typeface="+mn-ea"/>
                    <a:cs typeface="Arial" panose="020B0604020202020204" pitchFamily="34" charset="0"/>
                  </a:defRPr>
                </a:pPr>
                <a:r>
                  <a:rPr lang="en-US"/>
                  <a:t>Emissions (kgco2e)</a:t>
                </a:r>
              </a:p>
              <a:p>
                <a:pPr>
                  <a:defRPr/>
                </a:pPr>
                <a:endParaRPr lang="en-US"/>
              </a:p>
            </c:rich>
          </c:tx>
          <c:overlay val="0"/>
          <c:spPr>
            <a:noFill/>
            <a:ln>
              <a:noFill/>
            </a:ln>
            <a:effectLst/>
          </c:spPr>
          <c:txPr>
            <a:bodyPr rot="-5400000" spcFirstLastPara="1" vertOverflow="ellipsis" vert="horz" wrap="square" anchor="ctr" anchorCtr="1"/>
            <a:lstStyle/>
            <a:p>
              <a:pPr>
                <a:defRPr sz="1100" b="1" i="0" u="none" strike="noStrike" kern="1200" cap="all" baseline="0">
                  <a:solidFill>
                    <a:schemeClr val="tx1"/>
                  </a:solidFill>
                  <a:latin typeface="Arial" panose="020B0604020202020204" pitchFamily="34" charset="0"/>
                  <a:ea typeface="+mn-ea"/>
                  <a:cs typeface="Arial" panose="020B0604020202020204" pitchFamily="34" charset="0"/>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100" b="1"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97241792"/>
        <c:crosses val="autoZero"/>
        <c:crossBetween val="between"/>
      </c:valAx>
      <c:spPr>
        <a:noFill/>
        <a:ln>
          <a:noFill/>
        </a:ln>
        <a:effectLst/>
      </c:spPr>
    </c:plotArea>
    <c:plotVisOnly val="1"/>
    <c:dispBlanksAs val="gap"/>
    <c:showDLblsOverMax val="0"/>
  </c:chart>
  <c:spPr>
    <a:noFill/>
    <a:ln>
      <a:noFill/>
    </a:ln>
    <a:effectLst/>
  </c:spPr>
  <c:txPr>
    <a:bodyPr/>
    <a:lstStyle/>
    <a:p>
      <a:pPr>
        <a:defRPr sz="1100" b="1">
          <a:solidFill>
            <a:schemeClr val="tx1"/>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557500819330536"/>
          <c:y val="5.947707251613301E-2"/>
          <c:w val="0.84976010811116998"/>
          <c:h val="0.82088277994898362"/>
        </c:manualLayout>
      </c:layout>
      <c:barChart>
        <c:barDir val="col"/>
        <c:grouping val="clustered"/>
        <c:varyColors val="0"/>
        <c:ser>
          <c:idx val="0"/>
          <c:order val="0"/>
          <c:spPr>
            <a:solidFill>
              <a:srgbClr val="7030A0"/>
            </a:solidFill>
            <a:ln w="28575">
              <a:solidFill>
                <a:schemeClr val="tx1"/>
              </a:solidFill>
            </a:ln>
            <a:effectLst>
              <a:outerShdw blurRad="57150" dist="19050" dir="5400000" algn="ctr" rotWithShape="0">
                <a:srgbClr val="000000">
                  <a:alpha val="63000"/>
                </a:srgbClr>
              </a:outerShdw>
            </a:effectLst>
          </c:spPr>
          <c:invertIfNegative val="0"/>
          <c:dPt>
            <c:idx val="1"/>
            <c:invertIfNegative val="0"/>
            <c:bubble3D val="0"/>
            <c:spPr>
              <a:solidFill>
                <a:schemeClr val="accent1">
                  <a:lumMod val="40000"/>
                  <a:lumOff val="60000"/>
                </a:schemeClr>
              </a:solidFill>
              <a:ln w="28575">
                <a:solidFill>
                  <a:schemeClr val="tx1"/>
                </a:solid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1-3F54-4EC5-97B8-6CDFA8C35C1B}"/>
              </c:ext>
            </c:extLst>
          </c:dPt>
          <c:dPt>
            <c:idx val="2"/>
            <c:invertIfNegative val="0"/>
            <c:bubble3D val="0"/>
            <c:spPr>
              <a:solidFill>
                <a:schemeClr val="accent2">
                  <a:lumMod val="60000"/>
                  <a:lumOff val="40000"/>
                </a:schemeClr>
              </a:solidFill>
              <a:ln w="28575">
                <a:solidFill>
                  <a:schemeClr val="tx1"/>
                </a:solid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3-3F54-4EC5-97B8-6CDFA8C35C1B}"/>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lt1">
                          <a:lumMod val="95000"/>
                          <a:alpha val="54000"/>
                        </a:schemeClr>
                      </a:solidFill>
                    </a:ln>
                    <a:effectLst/>
                  </c:spPr>
                </c15:leaderLines>
              </c:ext>
            </c:extLst>
          </c:dLbls>
          <c:cat>
            <c:strRef>
              <c:f>SecurityServer!$B$77:$D$79</c:f>
              <c:strCache>
                <c:ptCount val="3"/>
                <c:pt idx="0">
                  <c:v>Security Server</c:v>
                </c:pt>
                <c:pt idx="1">
                  <c:v>Data transaction</c:v>
                </c:pt>
                <c:pt idx="2">
                  <c:v>Data storage</c:v>
                </c:pt>
              </c:strCache>
            </c:strRef>
          </c:cat>
          <c:val>
            <c:numRef>
              <c:f>SecurityServer!$J$77:$J$79</c:f>
              <c:numCache>
                <c:formatCode>0.0</c:formatCode>
                <c:ptCount val="3"/>
                <c:pt idx="0">
                  <c:v>0</c:v>
                </c:pt>
                <c:pt idx="1">
                  <c:v>0</c:v>
                </c:pt>
                <c:pt idx="2">
                  <c:v>0</c:v>
                </c:pt>
              </c:numCache>
            </c:numRef>
          </c:val>
          <c:extLst>
            <c:ext xmlns:c16="http://schemas.microsoft.com/office/drawing/2014/chart" uri="{C3380CC4-5D6E-409C-BE32-E72D297353CC}">
              <c16:uniqueId val="{00000004-3F54-4EC5-97B8-6CDFA8C35C1B}"/>
            </c:ext>
          </c:extLst>
        </c:ser>
        <c:dLbls>
          <c:dLblPos val="outEnd"/>
          <c:showLegendKey val="0"/>
          <c:showVal val="1"/>
          <c:showCatName val="0"/>
          <c:showSerName val="0"/>
          <c:showPercent val="0"/>
          <c:showBubbleSize val="0"/>
        </c:dLbls>
        <c:gapWidth val="100"/>
        <c:overlap val="-24"/>
        <c:axId val="-92443184"/>
        <c:axId val="-92442640"/>
      </c:barChart>
      <c:catAx>
        <c:axId val="-92443184"/>
        <c:scaling>
          <c:orientation val="minMax"/>
        </c:scaling>
        <c:delete val="0"/>
        <c:axPos val="b"/>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60000000" spcFirstLastPara="1" vertOverflow="ellipsis" vert="horz" wrap="square" anchor="ctr" anchorCtr="1"/>
          <a:lstStyle/>
          <a:p>
            <a:pPr>
              <a:defRPr sz="1100" b="1"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92442640"/>
        <c:crosses val="autoZero"/>
        <c:auto val="1"/>
        <c:lblAlgn val="ctr"/>
        <c:lblOffset val="100"/>
        <c:noMultiLvlLbl val="0"/>
      </c:catAx>
      <c:valAx>
        <c:axId val="-92442640"/>
        <c:scaling>
          <c:orientation val="minMax"/>
        </c:scaling>
        <c:delete val="0"/>
        <c:axPos val="l"/>
        <c:majorGridlines>
          <c:spPr>
            <a:ln w="9525" cap="flat" cmpd="sng" algn="ctr">
              <a:solidFill>
                <a:schemeClr val="lt1">
                  <a:lumMod val="95000"/>
                  <a:alpha val="10000"/>
                </a:schemeClr>
              </a:solidFill>
              <a:round/>
            </a:ln>
            <a:effectLst/>
          </c:spPr>
        </c:majorGridlines>
        <c:title>
          <c:tx>
            <c:rich>
              <a:bodyPr rot="-5400000" spcFirstLastPara="1" vertOverflow="ellipsis" vert="horz" wrap="square" anchor="ctr" anchorCtr="1"/>
              <a:lstStyle/>
              <a:p>
                <a:pPr>
                  <a:defRPr sz="1100" b="1" i="0" u="none" strike="noStrike" kern="1200" cap="all" baseline="0">
                    <a:solidFill>
                      <a:schemeClr val="tx1"/>
                    </a:solidFill>
                    <a:latin typeface="Arial" panose="020B0604020202020204" pitchFamily="34" charset="0"/>
                    <a:ea typeface="+mn-ea"/>
                    <a:cs typeface="Arial" panose="020B0604020202020204" pitchFamily="34" charset="0"/>
                  </a:defRPr>
                </a:pPr>
                <a:r>
                  <a:rPr lang="en-US"/>
                  <a:t>Emissions (kgco2e) </a:t>
                </a:r>
              </a:p>
            </c:rich>
          </c:tx>
          <c:overlay val="0"/>
          <c:spPr>
            <a:noFill/>
            <a:ln>
              <a:noFill/>
            </a:ln>
            <a:effectLst/>
          </c:spPr>
          <c:txPr>
            <a:bodyPr rot="-5400000" spcFirstLastPara="1" vertOverflow="ellipsis" vert="horz" wrap="square" anchor="ctr" anchorCtr="1"/>
            <a:lstStyle/>
            <a:p>
              <a:pPr>
                <a:defRPr sz="1100" b="1" i="0" u="none" strike="noStrike" kern="1200" cap="all" baseline="0">
                  <a:solidFill>
                    <a:schemeClr val="tx1"/>
                  </a:solidFill>
                  <a:latin typeface="Arial" panose="020B0604020202020204" pitchFamily="34" charset="0"/>
                  <a:ea typeface="+mn-ea"/>
                  <a:cs typeface="Arial" panose="020B0604020202020204" pitchFamily="34" charset="0"/>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1100" b="1"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92443184"/>
        <c:crosses val="autoZero"/>
        <c:crossBetween val="between"/>
      </c:valAx>
      <c:spPr>
        <a:noFill/>
        <a:ln>
          <a:noFill/>
        </a:ln>
        <a:effectLst/>
      </c:spPr>
    </c:plotArea>
    <c:plotVisOnly val="1"/>
    <c:dispBlanksAs val="gap"/>
    <c:showDLblsOverMax val="0"/>
  </c:chart>
  <c:spPr>
    <a:noFill/>
    <a:ln>
      <a:noFill/>
    </a:ln>
    <a:effectLst/>
  </c:spPr>
  <c:txPr>
    <a:bodyPr/>
    <a:lstStyle/>
    <a:p>
      <a:pPr>
        <a:defRPr sz="1100" b="1">
          <a:solidFill>
            <a:schemeClr val="tx1"/>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none" spc="0" normalizeH="0" baseline="0">
                <a:solidFill>
                  <a:sysClr val="windowText" lastClr="000000"/>
                </a:solidFill>
                <a:latin typeface="Cambria" panose="02040503050406030204" pitchFamily="18" charset="0"/>
                <a:ea typeface="Cambria" panose="02040503050406030204" pitchFamily="18" charset="0"/>
                <a:cs typeface="+mj-cs"/>
              </a:defRPr>
            </a:pPr>
            <a:r>
              <a:rPr lang="en-US" sz="1400"/>
              <a:t>Energy consumption comparison</a:t>
            </a:r>
          </a:p>
        </c:rich>
      </c:tx>
      <c:overlay val="0"/>
      <c:spPr>
        <a:noFill/>
        <a:ln>
          <a:noFill/>
        </a:ln>
        <a:effectLst/>
      </c:spPr>
      <c:txPr>
        <a:bodyPr rot="0" spcFirstLastPara="1" vertOverflow="ellipsis" vert="horz" wrap="square" anchor="ctr" anchorCtr="1"/>
        <a:lstStyle/>
        <a:p>
          <a:pPr>
            <a:defRPr sz="1400" b="1" i="0" u="none" strike="noStrike" kern="1200" cap="none" spc="0" normalizeH="0" baseline="0">
              <a:solidFill>
                <a:sysClr val="windowText" lastClr="000000"/>
              </a:solidFill>
              <a:latin typeface="Cambria" panose="02040503050406030204" pitchFamily="18" charset="0"/>
              <a:ea typeface="Cambria" panose="02040503050406030204" pitchFamily="18" charset="0"/>
              <a:cs typeface="+mj-cs"/>
            </a:defRPr>
          </a:pPr>
          <a:endParaRPr lang="en-US"/>
        </a:p>
      </c:txPr>
    </c:title>
    <c:autoTitleDeleted val="0"/>
    <c:plotArea>
      <c:layout/>
      <c:barChart>
        <c:barDir val="col"/>
        <c:grouping val="clustered"/>
        <c:varyColors val="0"/>
        <c:ser>
          <c:idx val="0"/>
          <c:order val="0"/>
          <c:spPr>
            <a:solidFill>
              <a:srgbClr val="00C8E6"/>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Cambria" panose="02040503050406030204" pitchFamily="18" charset="0"/>
                    <a:ea typeface="Cambria" panose="02040503050406030204" pitchFamily="18" charset="0"/>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cat>
            <c:strRef>
              <c:f>Dashboard!$B$17:$B$19</c:f>
              <c:strCache>
                <c:ptCount val="3"/>
                <c:pt idx="0">
                  <c:v>Total electricity consumption by servers</c:v>
                </c:pt>
                <c:pt idx="1">
                  <c:v>Total electricity consumption due to data transaction</c:v>
                </c:pt>
                <c:pt idx="2">
                  <c:v>Total electricity consumption due to data storage</c:v>
                </c:pt>
              </c:strCache>
            </c:strRef>
          </c:cat>
          <c:val>
            <c:numRef>
              <c:f>Dashboard!$F$17:$F$19</c:f>
              <c:numCache>
                <c:formatCode>General</c:formatCode>
                <c:ptCount val="3"/>
                <c:pt idx="0" formatCode="0.0">
                  <c:v>60856.486432695994</c:v>
                </c:pt>
                <c:pt idx="1">
                  <c:v>247.5</c:v>
                </c:pt>
                <c:pt idx="2" formatCode="0.0">
                  <c:v>2084.0615918128656</c:v>
                </c:pt>
              </c:numCache>
            </c:numRef>
          </c:val>
          <c:extLst>
            <c:ext xmlns:c16="http://schemas.microsoft.com/office/drawing/2014/chart" uri="{C3380CC4-5D6E-409C-BE32-E72D297353CC}">
              <c16:uniqueId val="{00000000-979E-4C74-93D5-EB55A0B8C9BE}"/>
            </c:ext>
          </c:extLst>
        </c:ser>
        <c:dLbls>
          <c:dLblPos val="outEnd"/>
          <c:showLegendKey val="0"/>
          <c:showVal val="1"/>
          <c:showCatName val="0"/>
          <c:showSerName val="0"/>
          <c:showPercent val="0"/>
          <c:showBubbleSize val="0"/>
        </c:dLbls>
        <c:gapWidth val="267"/>
        <c:overlap val="-43"/>
        <c:axId val="-97239072"/>
        <c:axId val="-97237984"/>
      </c:barChart>
      <c:catAx>
        <c:axId val="-97239072"/>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ysClr val="windowText" lastClr="000000"/>
                </a:solidFill>
                <a:latin typeface="Cambria" panose="02040503050406030204" pitchFamily="18" charset="0"/>
                <a:ea typeface="Cambria" panose="02040503050406030204" pitchFamily="18" charset="0"/>
                <a:cs typeface="+mn-cs"/>
              </a:defRPr>
            </a:pPr>
            <a:endParaRPr lang="en-US"/>
          </a:p>
        </c:txPr>
        <c:crossAx val="-97237984"/>
        <c:crosses val="autoZero"/>
        <c:auto val="1"/>
        <c:lblAlgn val="ctr"/>
        <c:lblOffset val="100"/>
        <c:noMultiLvlLbl val="0"/>
      </c:catAx>
      <c:valAx>
        <c:axId val="-97237984"/>
        <c:scaling>
          <c:orientation val="minMax"/>
        </c:scaling>
        <c:delete val="0"/>
        <c:axPos val="l"/>
        <c:majorGridlines>
          <c:spPr>
            <a:ln w="9525" cap="flat" cmpd="sng" algn="ctr">
              <a:solidFill>
                <a:schemeClr val="dk1">
                  <a:lumMod val="15000"/>
                  <a:lumOff val="85000"/>
                </a:schemeClr>
              </a:solidFill>
              <a:round/>
            </a:ln>
            <a:effectLst/>
          </c:spPr>
        </c:majorGridlines>
        <c:title>
          <c:tx>
            <c:rich>
              <a:bodyPr rot="-5400000" spcFirstLastPara="1" vertOverflow="ellipsis" vert="horz" wrap="square" anchor="ctr" anchorCtr="1"/>
              <a:lstStyle/>
              <a:p>
                <a:pPr>
                  <a:defRPr sz="900" b="1" i="0" u="none" strike="noStrike" kern="1200" baseline="0">
                    <a:solidFill>
                      <a:sysClr val="windowText" lastClr="000000"/>
                    </a:solidFill>
                    <a:latin typeface="Cambria" panose="02040503050406030204" pitchFamily="18" charset="0"/>
                    <a:ea typeface="Cambria" panose="02040503050406030204" pitchFamily="18" charset="0"/>
                    <a:cs typeface="+mn-cs"/>
                  </a:defRPr>
                </a:pPr>
                <a:r>
                  <a:rPr lang="en-US"/>
                  <a:t>Energy consumption (kWh)</a:t>
                </a:r>
              </a:p>
            </c:rich>
          </c:tx>
          <c:layout>
            <c:manualLayout>
              <c:xMode val="edge"/>
              <c:yMode val="edge"/>
              <c:x val="3.8016525214759692E-2"/>
              <c:y val="0.12721260865554646"/>
            </c:manualLayout>
          </c:layout>
          <c:overlay val="0"/>
          <c:spPr>
            <a:noFill/>
            <a:ln>
              <a:noFill/>
            </a:ln>
            <a:effectLst/>
          </c:spPr>
          <c:txPr>
            <a:bodyPr rot="-5400000" spcFirstLastPara="1" vertOverflow="ellipsis" vert="horz" wrap="square" anchor="ctr" anchorCtr="1"/>
            <a:lstStyle/>
            <a:p>
              <a:pPr>
                <a:defRPr sz="900" b="1" i="0" u="none" strike="noStrike" kern="1200" baseline="0">
                  <a:solidFill>
                    <a:sysClr val="windowText" lastClr="000000"/>
                  </a:solidFill>
                  <a:latin typeface="Cambria" panose="02040503050406030204" pitchFamily="18" charset="0"/>
                  <a:ea typeface="Cambria" panose="02040503050406030204" pitchFamily="18" charset="0"/>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Cambria" panose="02040503050406030204" pitchFamily="18" charset="0"/>
                <a:ea typeface="Cambria" panose="02040503050406030204" pitchFamily="18" charset="0"/>
                <a:cs typeface="+mn-cs"/>
              </a:defRPr>
            </a:pPr>
            <a:endParaRPr lang="en-US"/>
          </a:p>
        </c:txPr>
        <c:crossAx val="-97239072"/>
        <c:crosses val="autoZero"/>
        <c:crossBetween val="between"/>
      </c:valAx>
      <c:spPr>
        <a:pattFill prst="ltDnDiag">
          <a:fgClr>
            <a:schemeClr val="dk1">
              <a:lumMod val="15000"/>
              <a:lumOff val="85000"/>
            </a:schemeClr>
          </a:fgClr>
          <a:bgClr>
            <a:schemeClr val="lt1"/>
          </a:bgClr>
        </a:pattFill>
        <a:ln>
          <a:noFill/>
        </a:ln>
        <a:effectLst/>
      </c:spPr>
    </c:plotArea>
    <c:plotVisOnly val="1"/>
    <c:dispBlanksAs val="gap"/>
    <c:showDLblsOverMax val="0"/>
  </c:chart>
  <c:spPr>
    <a:solidFill>
      <a:schemeClr val="lt1"/>
    </a:solidFill>
    <a:ln w="9525" cap="flat" cmpd="sng" algn="ctr">
      <a:noFill/>
      <a:round/>
    </a:ln>
    <a:effectLst/>
  </c:spPr>
  <c:txPr>
    <a:bodyPr/>
    <a:lstStyle/>
    <a:p>
      <a:pPr>
        <a:defRPr>
          <a:solidFill>
            <a:sysClr val="windowText" lastClr="000000"/>
          </a:solidFill>
          <a:latin typeface="Cambria" panose="02040503050406030204" pitchFamily="18" charset="0"/>
          <a:ea typeface="Cambria" panose="02040503050406030204" pitchFamily="18" charset="0"/>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normalizeH="0" baseline="0">
                <a:solidFill>
                  <a:schemeClr val="tx1"/>
                </a:solidFill>
                <a:latin typeface="Cambria" panose="02040503050406030204" pitchFamily="18" charset="0"/>
                <a:ea typeface="Cambria" panose="02040503050406030204" pitchFamily="18" charset="0"/>
                <a:cs typeface="+mj-cs"/>
              </a:defRPr>
            </a:pPr>
            <a:r>
              <a:rPr lang="en-US" sz="1200"/>
              <a:t>Total CO2eq emissions (Kgs)</a:t>
            </a:r>
          </a:p>
        </c:rich>
      </c:tx>
      <c:overlay val="0"/>
      <c:spPr>
        <a:noFill/>
        <a:ln>
          <a:noFill/>
        </a:ln>
        <a:effectLst/>
      </c:spPr>
      <c:txPr>
        <a:bodyPr rot="0" spcFirstLastPara="1" vertOverflow="ellipsis" vert="horz" wrap="square" anchor="ctr" anchorCtr="1"/>
        <a:lstStyle/>
        <a:p>
          <a:pPr>
            <a:defRPr sz="1200" b="1" i="0" u="none" strike="noStrike" kern="1200" spc="0" normalizeH="0" baseline="0">
              <a:solidFill>
                <a:schemeClr val="tx1"/>
              </a:solidFill>
              <a:latin typeface="Cambria" panose="02040503050406030204" pitchFamily="18" charset="0"/>
              <a:ea typeface="Cambria" panose="02040503050406030204" pitchFamily="18" charset="0"/>
              <a:cs typeface="+mj-cs"/>
            </a:defRPr>
          </a:pPr>
          <a:endParaRPr lang="en-US"/>
        </a:p>
      </c:txPr>
    </c:title>
    <c:autoTitleDeleted val="0"/>
    <c:plotArea>
      <c:layout/>
      <c:pieChart>
        <c:varyColors val="1"/>
        <c:ser>
          <c:idx val="0"/>
          <c:order val="0"/>
          <c:dPt>
            <c:idx val="0"/>
            <c:bubble3D val="0"/>
            <c:spPr>
              <a:gradFill>
                <a:gsLst>
                  <a:gs pos="100000">
                    <a:schemeClr val="accent1">
                      <a:lumMod val="60000"/>
                      <a:lumOff val="40000"/>
                    </a:schemeClr>
                  </a:gs>
                  <a:gs pos="0">
                    <a:schemeClr val="accent1"/>
                  </a:gs>
                </a:gsLst>
                <a:lin ang="5400000" scaled="0"/>
              </a:gradFill>
              <a:ln w="19050">
                <a:solidFill>
                  <a:schemeClr val="lt1"/>
                </a:solidFill>
              </a:ln>
              <a:effectLst/>
            </c:spPr>
            <c:extLst>
              <c:ext xmlns:c16="http://schemas.microsoft.com/office/drawing/2014/chart" uri="{C3380CC4-5D6E-409C-BE32-E72D297353CC}">
                <c16:uniqueId val="{00000001-56FF-4CC2-88B3-D3F761CC9128}"/>
              </c:ext>
            </c:extLst>
          </c:dPt>
          <c:dPt>
            <c:idx val="1"/>
            <c:bubble3D val="0"/>
            <c:spPr>
              <a:gradFill>
                <a:gsLst>
                  <a:gs pos="100000">
                    <a:schemeClr val="accent2">
                      <a:lumMod val="60000"/>
                      <a:lumOff val="40000"/>
                    </a:schemeClr>
                  </a:gs>
                  <a:gs pos="0">
                    <a:schemeClr val="accent2"/>
                  </a:gs>
                </a:gsLst>
                <a:lin ang="5400000" scaled="0"/>
              </a:gradFill>
              <a:ln w="19050">
                <a:solidFill>
                  <a:schemeClr val="lt1"/>
                </a:solidFill>
              </a:ln>
              <a:effectLst/>
            </c:spPr>
            <c:extLst>
              <c:ext xmlns:c16="http://schemas.microsoft.com/office/drawing/2014/chart" uri="{C3380CC4-5D6E-409C-BE32-E72D297353CC}">
                <c16:uniqueId val="{00000003-56FF-4CC2-88B3-D3F761CC9128}"/>
              </c:ext>
            </c:extLst>
          </c:dPt>
          <c:dPt>
            <c:idx val="2"/>
            <c:bubble3D val="0"/>
            <c:spPr>
              <a:gradFill>
                <a:gsLst>
                  <a:gs pos="100000">
                    <a:schemeClr val="accent3">
                      <a:lumMod val="60000"/>
                      <a:lumOff val="40000"/>
                    </a:schemeClr>
                  </a:gs>
                  <a:gs pos="0">
                    <a:schemeClr val="accent3"/>
                  </a:gs>
                </a:gsLst>
                <a:lin ang="5400000" scaled="0"/>
              </a:gradFill>
              <a:ln w="19050">
                <a:solidFill>
                  <a:schemeClr val="lt1"/>
                </a:solidFill>
              </a:ln>
              <a:effectLst/>
            </c:spPr>
            <c:extLst>
              <c:ext xmlns:c16="http://schemas.microsoft.com/office/drawing/2014/chart" uri="{C3380CC4-5D6E-409C-BE32-E72D297353CC}">
                <c16:uniqueId val="{00000005-4301-4033-9920-9D0CB31274A3}"/>
              </c:ext>
            </c:extLst>
          </c:dPt>
          <c:dLbls>
            <c:dLbl>
              <c:idx val="1"/>
              <c:layout>
                <c:manualLayout>
                  <c:x val="-0.17361223234588474"/>
                  <c:y val="2.4556182724838737E-3"/>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6FF-4CC2-88B3-D3F761CC9128}"/>
                </c:ext>
              </c:extLst>
            </c:dLbl>
            <c:dLbl>
              <c:idx val="2"/>
              <c:layout>
                <c:manualLayout>
                  <c:x val="0.18056922786988552"/>
                  <c:y val="8.0130013572127252E-3"/>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4301-4033-9920-9D0CB31274A3}"/>
                </c:ext>
              </c:extLst>
            </c:dLbl>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Cambria" panose="02040503050406030204" pitchFamily="18" charset="0"/>
                    <a:ea typeface="Cambria" panose="02040503050406030204" pitchFamily="18" charset="0"/>
                    <a:cs typeface="+mn-cs"/>
                  </a:defRPr>
                </a:pPr>
                <a:endParaRPr lang="en-US"/>
              </a:p>
            </c:txPr>
            <c:dLblPos val="bestFit"/>
            <c:showLegendKey val="0"/>
            <c:showVal val="1"/>
            <c:showCatName val="0"/>
            <c:showSerName val="0"/>
            <c:showPercent val="0"/>
            <c:showBubbleSize val="0"/>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Lit>
              <c:ptCount val="3"/>
              <c:pt idx="0">
                <c:v>servers</c:v>
              </c:pt>
              <c:pt idx="1">
                <c:v>transaction</c:v>
              </c:pt>
              <c:pt idx="2">
                <c:v>storage</c:v>
              </c:pt>
            </c:strLit>
          </c:cat>
          <c:val>
            <c:numRef>
              <c:f>Dashboard!$F$21:$F$23</c:f>
              <c:numCache>
                <c:formatCode>0</c:formatCode>
                <c:ptCount val="3"/>
                <c:pt idx="0">
                  <c:v>43999.239690839204</c:v>
                </c:pt>
                <c:pt idx="1">
                  <c:v>178.9425</c:v>
                </c:pt>
                <c:pt idx="2">
                  <c:v>1506.7765308807018</c:v>
                </c:pt>
              </c:numCache>
            </c:numRef>
          </c:val>
          <c:extLst>
            <c:ext xmlns:c16="http://schemas.microsoft.com/office/drawing/2014/chart" uri="{C3380CC4-5D6E-409C-BE32-E72D297353CC}">
              <c16:uniqueId val="{00000004-56FF-4CC2-88B3-D3F761CC9128}"/>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r"/>
      <c:overlay val="0"/>
      <c:spPr>
        <a:solidFill>
          <a:schemeClr val="lt1">
            <a:alpha val="50000"/>
          </a:schemeClr>
        </a:solidFill>
        <a:ln>
          <a:noFill/>
        </a:ln>
        <a:effectLst/>
      </c:spPr>
      <c:txPr>
        <a:bodyPr rot="0" spcFirstLastPara="1" vertOverflow="ellipsis" vert="horz" wrap="square" anchor="ctr" anchorCtr="1"/>
        <a:lstStyle/>
        <a:p>
          <a:pPr>
            <a:defRPr sz="900" b="0" i="0" u="none" strike="noStrike" kern="1200" baseline="0">
              <a:solidFill>
                <a:schemeClr val="tx1"/>
              </a:solidFill>
              <a:latin typeface="Cambria" panose="02040503050406030204" pitchFamily="18" charset="0"/>
              <a:ea typeface="Cambria" panose="02040503050406030204" pitchFamily="18" charset="0"/>
              <a:cs typeface="+mn-cs"/>
            </a:defRPr>
          </a:pPr>
          <a:endParaRPr lang="en-US"/>
        </a:p>
      </c:txPr>
    </c:legend>
    <c:plotVisOnly val="1"/>
    <c:dispBlanksAs val="gap"/>
    <c:showDLblsOverMax val="0"/>
  </c:chart>
  <c:spPr>
    <a:pattFill prst="dkDnDiag">
      <a:fgClr>
        <a:schemeClr val="lt1"/>
      </a:fgClr>
      <a:bgClr>
        <a:schemeClr val="dk1">
          <a:lumMod val="10000"/>
          <a:lumOff val="90000"/>
        </a:schemeClr>
      </a:bgClr>
    </a:pattFill>
    <a:ln w="9525" cap="flat" cmpd="sng" algn="ctr">
      <a:solidFill>
        <a:schemeClr val="dk1">
          <a:lumMod val="15000"/>
          <a:lumOff val="85000"/>
        </a:schemeClr>
      </a:solidFill>
      <a:round/>
    </a:ln>
    <a:effectLst/>
  </c:spPr>
  <c:txPr>
    <a:bodyPr/>
    <a:lstStyle/>
    <a:p>
      <a:pPr>
        <a:defRPr>
          <a:solidFill>
            <a:schemeClr val="tx1"/>
          </a:solidFill>
          <a:latin typeface="Cambria" panose="02040503050406030204" pitchFamily="18" charset="0"/>
          <a:ea typeface="Cambria" panose="02040503050406030204" pitchFamily="18" charset="0"/>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Cambria" panose="02040503050406030204" pitchFamily="18" charset="0"/>
                <a:ea typeface="Cambria" panose="02040503050406030204" pitchFamily="18" charset="0"/>
                <a:cs typeface="+mn-cs"/>
              </a:defRPr>
            </a:pPr>
            <a:r>
              <a:rPr lang="en-US" b="1"/>
              <a:t>CPU% utilization over a</a:t>
            </a:r>
            <a:r>
              <a:rPr lang="en-US" b="1" baseline="0"/>
              <a:t> week</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Cambria" panose="02040503050406030204" pitchFamily="18" charset="0"/>
              <a:ea typeface="Cambria" panose="02040503050406030204" pitchFamily="18" charset="0"/>
              <a:cs typeface="+mn-cs"/>
            </a:defRPr>
          </a:pPr>
          <a:endParaRPr lang="en-US"/>
        </a:p>
      </c:txPr>
    </c:title>
    <c:autoTitleDeleted val="0"/>
    <c:plotArea>
      <c:layout/>
      <c:lineChart>
        <c:grouping val="standard"/>
        <c:varyColors val="0"/>
        <c:ser>
          <c:idx val="0"/>
          <c:order val="0"/>
          <c:tx>
            <c:strRef>
              <c:f>'1. Data usage profile'!$B$1</c:f>
              <c:strCache>
                <c:ptCount val="1"/>
                <c:pt idx="0">
                  <c:v>CPU% utilization</c:v>
                </c:pt>
              </c:strCache>
            </c:strRef>
          </c:tx>
          <c:spPr>
            <a:ln w="28575" cap="rnd">
              <a:solidFill>
                <a:schemeClr val="accent1"/>
              </a:solidFill>
              <a:round/>
            </a:ln>
            <a:effectLst/>
          </c:spPr>
          <c:marker>
            <c:symbol val="circle"/>
            <c:size val="5"/>
            <c:spPr>
              <a:solidFill>
                <a:srgbClr val="7030A0"/>
              </a:solidFill>
              <a:ln w="9525">
                <a:solidFill>
                  <a:schemeClr val="accent1"/>
                </a:solidFill>
              </a:ln>
              <a:effectLst/>
            </c:spPr>
          </c:marker>
          <c:val>
            <c:numRef>
              <c:f>'1. Data usage profile'!$B$2:$B$169</c:f>
              <c:numCache>
                <c:formatCode>0.00</c:formatCode>
                <c:ptCount val="168"/>
                <c:pt idx="0">
                  <c:v>0.14899999999999999</c:v>
                </c:pt>
                <c:pt idx="1">
                  <c:v>0.157</c:v>
                </c:pt>
                <c:pt idx="2">
                  <c:v>0.122</c:v>
                </c:pt>
                <c:pt idx="3">
                  <c:v>0.13100000000000001</c:v>
                </c:pt>
                <c:pt idx="4">
                  <c:v>0.13</c:v>
                </c:pt>
                <c:pt idx="5">
                  <c:v>9.6999999999999989E-2</c:v>
                </c:pt>
                <c:pt idx="6">
                  <c:v>0.109</c:v>
                </c:pt>
                <c:pt idx="7">
                  <c:v>0.13400000000000001</c:v>
                </c:pt>
                <c:pt idx="8">
                  <c:v>0.159</c:v>
                </c:pt>
                <c:pt idx="9">
                  <c:v>0.113</c:v>
                </c:pt>
                <c:pt idx="10">
                  <c:v>0.115</c:v>
                </c:pt>
                <c:pt idx="11">
                  <c:v>0.113</c:v>
                </c:pt>
                <c:pt idx="12">
                  <c:v>0.14300000000000002</c:v>
                </c:pt>
                <c:pt idx="13">
                  <c:v>0.12</c:v>
                </c:pt>
                <c:pt idx="14">
                  <c:v>0.14699999999999999</c:v>
                </c:pt>
                <c:pt idx="15">
                  <c:v>0.13100000000000001</c:v>
                </c:pt>
                <c:pt idx="16">
                  <c:v>0.14300000000000002</c:v>
                </c:pt>
                <c:pt idx="17">
                  <c:v>0.121</c:v>
                </c:pt>
                <c:pt idx="18">
                  <c:v>0.11800000000000001</c:v>
                </c:pt>
                <c:pt idx="19">
                  <c:v>0.10199999999999999</c:v>
                </c:pt>
                <c:pt idx="20">
                  <c:v>0.126</c:v>
                </c:pt>
                <c:pt idx="21">
                  <c:v>0.10300000000000001</c:v>
                </c:pt>
                <c:pt idx="22">
                  <c:v>0.13300000000000001</c:v>
                </c:pt>
                <c:pt idx="23">
                  <c:v>0.09</c:v>
                </c:pt>
                <c:pt idx="24">
                  <c:v>0.122</c:v>
                </c:pt>
                <c:pt idx="25">
                  <c:v>0.158</c:v>
                </c:pt>
                <c:pt idx="26">
                  <c:v>0.159</c:v>
                </c:pt>
                <c:pt idx="27">
                  <c:v>0.155</c:v>
                </c:pt>
                <c:pt idx="28">
                  <c:v>0.10099999999999999</c:v>
                </c:pt>
                <c:pt idx="29">
                  <c:v>0.155</c:v>
                </c:pt>
                <c:pt idx="30">
                  <c:v>0.125</c:v>
                </c:pt>
                <c:pt idx="31">
                  <c:v>0.14899999999999999</c:v>
                </c:pt>
                <c:pt idx="32">
                  <c:v>0.11</c:v>
                </c:pt>
                <c:pt idx="33">
                  <c:v>0.121</c:v>
                </c:pt>
                <c:pt idx="34">
                  <c:v>0.13100000000000001</c:v>
                </c:pt>
                <c:pt idx="35">
                  <c:v>0.121</c:v>
                </c:pt>
                <c:pt idx="36">
                  <c:v>0.12300000000000001</c:v>
                </c:pt>
                <c:pt idx="37">
                  <c:v>0.14199999999999999</c:v>
                </c:pt>
                <c:pt idx="38">
                  <c:v>0.12</c:v>
                </c:pt>
                <c:pt idx="39">
                  <c:v>0.11900000000000001</c:v>
                </c:pt>
                <c:pt idx="40">
                  <c:v>9.4E-2</c:v>
                </c:pt>
                <c:pt idx="41">
                  <c:v>0.128</c:v>
                </c:pt>
                <c:pt idx="42">
                  <c:v>0.14400000000000002</c:v>
                </c:pt>
                <c:pt idx="43">
                  <c:v>0.114</c:v>
                </c:pt>
                <c:pt idx="44">
                  <c:v>0.11599999999999999</c:v>
                </c:pt>
                <c:pt idx="45">
                  <c:v>0.10099999999999999</c:v>
                </c:pt>
                <c:pt idx="46">
                  <c:v>0.124</c:v>
                </c:pt>
                <c:pt idx="47">
                  <c:v>0.10099999999999999</c:v>
                </c:pt>
                <c:pt idx="48">
                  <c:v>0.126</c:v>
                </c:pt>
                <c:pt idx="49">
                  <c:v>0.159</c:v>
                </c:pt>
                <c:pt idx="50">
                  <c:v>0.113</c:v>
                </c:pt>
                <c:pt idx="51">
                  <c:v>9.5000000000000001E-2</c:v>
                </c:pt>
                <c:pt idx="52">
                  <c:v>0.155</c:v>
                </c:pt>
                <c:pt idx="53">
                  <c:v>9.3000000000000013E-2</c:v>
                </c:pt>
                <c:pt idx="54">
                  <c:v>0.10199999999999999</c:v>
                </c:pt>
                <c:pt idx="55">
                  <c:v>0.125</c:v>
                </c:pt>
                <c:pt idx="56">
                  <c:v>0.14000000000000001</c:v>
                </c:pt>
                <c:pt idx="57">
                  <c:v>0.10199999999999999</c:v>
                </c:pt>
                <c:pt idx="58">
                  <c:v>0.13200000000000001</c:v>
                </c:pt>
                <c:pt idx="59">
                  <c:v>0.125</c:v>
                </c:pt>
                <c:pt idx="60">
                  <c:v>0.11900000000000001</c:v>
                </c:pt>
                <c:pt idx="61">
                  <c:v>0.11900000000000001</c:v>
                </c:pt>
                <c:pt idx="62">
                  <c:v>0.129</c:v>
                </c:pt>
                <c:pt idx="63">
                  <c:v>0.10300000000000001</c:v>
                </c:pt>
                <c:pt idx="64">
                  <c:v>0.129</c:v>
                </c:pt>
                <c:pt idx="65">
                  <c:v>0.12</c:v>
                </c:pt>
                <c:pt idx="66">
                  <c:v>0.152</c:v>
                </c:pt>
                <c:pt idx="67">
                  <c:v>0.128</c:v>
                </c:pt>
                <c:pt idx="68">
                  <c:v>9.1999999999999998E-2</c:v>
                </c:pt>
                <c:pt idx="69">
                  <c:v>0.154</c:v>
                </c:pt>
                <c:pt idx="70">
                  <c:v>0.12300000000000001</c:v>
                </c:pt>
                <c:pt idx="71">
                  <c:v>0.13600000000000001</c:v>
                </c:pt>
                <c:pt idx="72">
                  <c:v>0.12300000000000001</c:v>
                </c:pt>
                <c:pt idx="73">
                  <c:v>0.14199999999999999</c:v>
                </c:pt>
                <c:pt idx="74">
                  <c:v>9.9000000000000005E-2</c:v>
                </c:pt>
                <c:pt idx="75">
                  <c:v>0.11</c:v>
                </c:pt>
                <c:pt idx="76">
                  <c:v>0.11900000000000001</c:v>
                </c:pt>
                <c:pt idx="77">
                  <c:v>0.14099999999999999</c:v>
                </c:pt>
                <c:pt idx="78">
                  <c:v>0.12</c:v>
                </c:pt>
                <c:pt idx="79">
                  <c:v>9.6000000000000002E-2</c:v>
                </c:pt>
                <c:pt idx="80">
                  <c:v>0.13</c:v>
                </c:pt>
                <c:pt idx="81">
                  <c:v>0.13</c:v>
                </c:pt>
                <c:pt idx="82">
                  <c:v>0.14599999999999999</c:v>
                </c:pt>
                <c:pt idx="83">
                  <c:v>0.15</c:v>
                </c:pt>
                <c:pt idx="84">
                  <c:v>0.13100000000000001</c:v>
                </c:pt>
                <c:pt idx="85">
                  <c:v>0.158</c:v>
                </c:pt>
                <c:pt idx="86">
                  <c:v>0.107</c:v>
                </c:pt>
                <c:pt idx="87">
                  <c:v>0.121</c:v>
                </c:pt>
                <c:pt idx="88">
                  <c:v>0.154</c:v>
                </c:pt>
                <c:pt idx="89">
                  <c:v>0.11800000000000001</c:v>
                </c:pt>
                <c:pt idx="90">
                  <c:v>0.126</c:v>
                </c:pt>
                <c:pt idx="91">
                  <c:v>0.14099999999999999</c:v>
                </c:pt>
                <c:pt idx="92">
                  <c:v>0.12300000000000001</c:v>
                </c:pt>
                <c:pt idx="93">
                  <c:v>0.153</c:v>
                </c:pt>
                <c:pt idx="94">
                  <c:v>0.151</c:v>
                </c:pt>
                <c:pt idx="95">
                  <c:v>0.1</c:v>
                </c:pt>
                <c:pt idx="96">
                  <c:v>0.13900000000000001</c:v>
                </c:pt>
                <c:pt idx="97">
                  <c:v>9.3000000000000013E-2</c:v>
                </c:pt>
                <c:pt idx="98">
                  <c:v>9.8000000000000004E-2</c:v>
                </c:pt>
                <c:pt idx="99">
                  <c:v>0.11</c:v>
                </c:pt>
                <c:pt idx="100">
                  <c:v>9.8000000000000004E-2</c:v>
                </c:pt>
                <c:pt idx="101">
                  <c:v>0.158</c:v>
                </c:pt>
                <c:pt idx="102">
                  <c:v>0.125</c:v>
                </c:pt>
                <c:pt idx="103">
                  <c:v>9.8000000000000004E-2</c:v>
                </c:pt>
                <c:pt idx="104">
                  <c:v>0.153</c:v>
                </c:pt>
                <c:pt idx="105">
                  <c:v>0.115</c:v>
                </c:pt>
                <c:pt idx="106">
                  <c:v>0.10800000000000001</c:v>
                </c:pt>
                <c:pt idx="107">
                  <c:v>0.121</c:v>
                </c:pt>
                <c:pt idx="108">
                  <c:v>0.14199999999999999</c:v>
                </c:pt>
                <c:pt idx="109">
                  <c:v>0.10099999999999999</c:v>
                </c:pt>
                <c:pt idx="110">
                  <c:v>0.122</c:v>
                </c:pt>
                <c:pt idx="111">
                  <c:v>0.14300000000000002</c:v>
                </c:pt>
                <c:pt idx="112">
                  <c:v>0.10800000000000001</c:v>
                </c:pt>
                <c:pt idx="113">
                  <c:v>0.12</c:v>
                </c:pt>
                <c:pt idx="114">
                  <c:v>0.10300000000000001</c:v>
                </c:pt>
                <c:pt idx="115">
                  <c:v>0.14400000000000002</c:v>
                </c:pt>
                <c:pt idx="116">
                  <c:v>0.10099999999999999</c:v>
                </c:pt>
                <c:pt idx="117">
                  <c:v>0.14199999999999999</c:v>
                </c:pt>
                <c:pt idx="118">
                  <c:v>0.114</c:v>
                </c:pt>
                <c:pt idx="119">
                  <c:v>0.107</c:v>
                </c:pt>
                <c:pt idx="120">
                  <c:v>0.11900000000000001</c:v>
                </c:pt>
                <c:pt idx="121">
                  <c:v>0.10300000000000001</c:v>
                </c:pt>
                <c:pt idx="122">
                  <c:v>0.16</c:v>
                </c:pt>
                <c:pt idx="123">
                  <c:v>0.10300000000000001</c:v>
                </c:pt>
                <c:pt idx="124">
                  <c:v>0.14099999999999999</c:v>
                </c:pt>
                <c:pt idx="125">
                  <c:v>0.157</c:v>
                </c:pt>
                <c:pt idx="126">
                  <c:v>9.4E-2</c:v>
                </c:pt>
                <c:pt idx="127">
                  <c:v>9.9000000000000005E-2</c:v>
                </c:pt>
                <c:pt idx="128">
                  <c:v>0.11199999999999999</c:v>
                </c:pt>
                <c:pt idx="129">
                  <c:v>0.13500000000000001</c:v>
                </c:pt>
                <c:pt idx="130">
                  <c:v>0.10099999999999999</c:v>
                </c:pt>
                <c:pt idx="131">
                  <c:v>0.14800000000000002</c:v>
                </c:pt>
                <c:pt idx="132">
                  <c:v>9.6000000000000002E-2</c:v>
                </c:pt>
                <c:pt idx="133">
                  <c:v>0.14800000000000002</c:v>
                </c:pt>
                <c:pt idx="134">
                  <c:v>0.129</c:v>
                </c:pt>
                <c:pt idx="135">
                  <c:v>0.09</c:v>
                </c:pt>
                <c:pt idx="136">
                  <c:v>0.10400000000000001</c:v>
                </c:pt>
                <c:pt idx="137">
                  <c:v>0.105</c:v>
                </c:pt>
                <c:pt idx="138">
                  <c:v>0.106</c:v>
                </c:pt>
                <c:pt idx="139">
                  <c:v>9.6999999999999989E-2</c:v>
                </c:pt>
                <c:pt idx="140">
                  <c:v>9.3000000000000013E-2</c:v>
                </c:pt>
                <c:pt idx="141">
                  <c:v>0.11</c:v>
                </c:pt>
                <c:pt idx="142">
                  <c:v>0.159</c:v>
                </c:pt>
                <c:pt idx="143">
                  <c:v>9.0999999999999998E-2</c:v>
                </c:pt>
                <c:pt idx="144">
                  <c:v>9.6999999999999989E-2</c:v>
                </c:pt>
                <c:pt idx="145">
                  <c:v>0.13</c:v>
                </c:pt>
                <c:pt idx="146">
                  <c:v>0.13100000000000001</c:v>
                </c:pt>
                <c:pt idx="147">
                  <c:v>9.6999999999999989E-2</c:v>
                </c:pt>
                <c:pt idx="148">
                  <c:v>0.11</c:v>
                </c:pt>
                <c:pt idx="149">
                  <c:v>0.13699999999999998</c:v>
                </c:pt>
                <c:pt idx="150">
                  <c:v>0.10300000000000001</c:v>
                </c:pt>
                <c:pt idx="151">
                  <c:v>0.1</c:v>
                </c:pt>
                <c:pt idx="152">
                  <c:v>0.107</c:v>
                </c:pt>
                <c:pt idx="153">
                  <c:v>0.13800000000000001</c:v>
                </c:pt>
                <c:pt idx="154">
                  <c:v>9.4E-2</c:v>
                </c:pt>
                <c:pt idx="155">
                  <c:v>0.121</c:v>
                </c:pt>
                <c:pt idx="156">
                  <c:v>0.10199999999999999</c:v>
                </c:pt>
                <c:pt idx="157">
                  <c:v>0.14000000000000001</c:v>
                </c:pt>
                <c:pt idx="158">
                  <c:v>0.11800000000000001</c:v>
                </c:pt>
                <c:pt idx="159">
                  <c:v>0.157</c:v>
                </c:pt>
                <c:pt idx="160">
                  <c:v>0.10800000000000001</c:v>
                </c:pt>
                <c:pt idx="161">
                  <c:v>0.11</c:v>
                </c:pt>
                <c:pt idx="162">
                  <c:v>0.152</c:v>
                </c:pt>
                <c:pt idx="163">
                  <c:v>0.11199999999999999</c:v>
                </c:pt>
                <c:pt idx="164">
                  <c:v>0.13900000000000001</c:v>
                </c:pt>
                <c:pt idx="165">
                  <c:v>0.10400000000000001</c:v>
                </c:pt>
                <c:pt idx="166">
                  <c:v>0.124</c:v>
                </c:pt>
                <c:pt idx="167">
                  <c:v>0.159</c:v>
                </c:pt>
              </c:numCache>
            </c:numRef>
          </c:val>
          <c:smooth val="0"/>
          <c:extLst>
            <c:ext xmlns:c16="http://schemas.microsoft.com/office/drawing/2014/chart" uri="{C3380CC4-5D6E-409C-BE32-E72D297353CC}">
              <c16:uniqueId val="{00000000-15FF-4DFA-9E6F-591D04245A3E}"/>
            </c:ext>
          </c:extLst>
        </c:ser>
        <c:dLbls>
          <c:showLegendKey val="0"/>
          <c:showVal val="0"/>
          <c:showCatName val="0"/>
          <c:showSerName val="0"/>
          <c:showPercent val="0"/>
          <c:showBubbleSize val="0"/>
        </c:dLbls>
        <c:marker val="1"/>
        <c:smooth val="0"/>
        <c:axId val="-97237440"/>
        <c:axId val="-97236896"/>
      </c:lineChart>
      <c:catAx>
        <c:axId val="-97237440"/>
        <c:scaling>
          <c:orientation val="minMax"/>
        </c:scaling>
        <c:delete val="0"/>
        <c:axPos val="b"/>
        <c:numFmt formatCode="m/d/yyyy\ h:mm"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ambria" panose="02040503050406030204" pitchFamily="18" charset="0"/>
                <a:ea typeface="Cambria" panose="02040503050406030204" pitchFamily="18" charset="0"/>
                <a:cs typeface="+mn-cs"/>
              </a:defRPr>
            </a:pPr>
            <a:endParaRPr lang="en-US"/>
          </a:p>
        </c:txPr>
        <c:crossAx val="-97236896"/>
        <c:crosses val="autoZero"/>
        <c:auto val="1"/>
        <c:lblAlgn val="ctr"/>
        <c:lblOffset val="100"/>
        <c:noMultiLvlLbl val="0"/>
      </c:catAx>
      <c:valAx>
        <c:axId val="-97236896"/>
        <c:scaling>
          <c:orientation val="minMax"/>
          <c:min val="8.0000000000000016E-2"/>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1" i="0" u="none" strike="noStrike" kern="1200" baseline="0">
                    <a:solidFill>
                      <a:schemeClr val="tx1">
                        <a:lumMod val="65000"/>
                        <a:lumOff val="35000"/>
                      </a:schemeClr>
                    </a:solidFill>
                    <a:latin typeface="Cambria" panose="02040503050406030204" pitchFamily="18" charset="0"/>
                    <a:ea typeface="Cambria" panose="02040503050406030204" pitchFamily="18" charset="0"/>
                    <a:cs typeface="+mn-cs"/>
                  </a:defRPr>
                </a:pPr>
                <a:r>
                  <a:rPr lang="en-GB" sz="1200" b="1"/>
                  <a:t>CPU utilization</a:t>
                </a:r>
              </a:p>
            </c:rich>
          </c:tx>
          <c:overlay val="0"/>
          <c:spPr>
            <a:noFill/>
            <a:ln>
              <a:noFill/>
            </a:ln>
            <a:effectLst/>
          </c:spPr>
          <c:txPr>
            <a:bodyPr rot="-5400000" spcFirstLastPara="1" vertOverflow="ellipsis" vert="horz" wrap="square" anchor="ctr" anchorCtr="1"/>
            <a:lstStyle/>
            <a:p>
              <a:pPr>
                <a:defRPr sz="1200" b="1" i="0" u="none" strike="noStrike" kern="1200" baseline="0">
                  <a:solidFill>
                    <a:schemeClr val="tx1">
                      <a:lumMod val="65000"/>
                      <a:lumOff val="35000"/>
                    </a:schemeClr>
                  </a:solidFill>
                  <a:latin typeface="Cambria" panose="02040503050406030204" pitchFamily="18" charset="0"/>
                  <a:ea typeface="Cambria" panose="02040503050406030204" pitchFamily="18" charset="0"/>
                  <a:cs typeface="+mn-cs"/>
                </a:defRPr>
              </a:pPr>
              <a:endParaRPr lang="en-US"/>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ambria" panose="02040503050406030204" pitchFamily="18" charset="0"/>
                <a:ea typeface="Cambria" panose="02040503050406030204" pitchFamily="18" charset="0"/>
                <a:cs typeface="+mn-cs"/>
              </a:defRPr>
            </a:pPr>
            <a:endParaRPr lang="en-US"/>
          </a:p>
        </c:txPr>
        <c:crossAx val="-9723744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latin typeface="Cambria" panose="02040503050406030204" pitchFamily="18" charset="0"/>
          <a:ea typeface="Cambria" panose="02040503050406030204" pitchFamily="18" charset="0"/>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cap="none" spc="0" normalizeH="0" baseline="0">
                <a:solidFill>
                  <a:sysClr val="windowText" lastClr="000000"/>
                </a:solidFill>
                <a:latin typeface="Cambria" panose="02040503050406030204" pitchFamily="18" charset="0"/>
                <a:ea typeface="Cambria" panose="02040503050406030204" pitchFamily="18" charset="0"/>
                <a:cs typeface="+mj-cs"/>
              </a:defRPr>
            </a:pPr>
            <a:r>
              <a:rPr lang="en-US" sz="1100"/>
              <a:t>Average power</a:t>
            </a:r>
            <a:r>
              <a:rPr lang="en-US" sz="1100" baseline="0"/>
              <a:t> consumption </a:t>
            </a:r>
            <a:r>
              <a:rPr lang="en-US" sz="1100"/>
              <a:t>of processor over a week</a:t>
            </a:r>
          </a:p>
        </c:rich>
      </c:tx>
      <c:overlay val="0"/>
      <c:spPr>
        <a:noFill/>
        <a:ln>
          <a:noFill/>
        </a:ln>
        <a:effectLst/>
      </c:spPr>
      <c:txPr>
        <a:bodyPr rot="0" spcFirstLastPara="1" vertOverflow="ellipsis" vert="horz" wrap="square" anchor="ctr" anchorCtr="1"/>
        <a:lstStyle/>
        <a:p>
          <a:pPr>
            <a:defRPr sz="1100" b="1" i="0" u="none" strike="noStrike" kern="1200" cap="none" spc="0" normalizeH="0" baseline="0">
              <a:solidFill>
                <a:sysClr val="windowText" lastClr="000000"/>
              </a:solidFill>
              <a:latin typeface="Cambria" panose="02040503050406030204" pitchFamily="18" charset="0"/>
              <a:ea typeface="Cambria" panose="02040503050406030204" pitchFamily="18" charset="0"/>
              <a:cs typeface="+mj-cs"/>
            </a:defRPr>
          </a:pPr>
          <a:endParaRPr lang="en-US"/>
        </a:p>
      </c:txPr>
    </c:title>
    <c:autoTitleDeleted val="0"/>
    <c:plotArea>
      <c:layout/>
      <c:barChart>
        <c:barDir val="col"/>
        <c:grouping val="clustered"/>
        <c:varyColors val="0"/>
        <c:ser>
          <c:idx val="0"/>
          <c:order val="0"/>
          <c:tx>
            <c:strRef>
              <c:f>'2. Server power consumption'!$B$12</c:f>
              <c:strCache>
                <c:ptCount val="1"/>
                <c:pt idx="0">
                  <c:v>Average Power (W)</c:v>
                </c:pt>
              </c:strCache>
            </c:strRef>
          </c:tx>
          <c:spPr>
            <a:solidFill>
              <a:srgbClr val="7030A0"/>
            </a:solidFill>
            <a:ln>
              <a:solidFill>
                <a:sysClr val="windowText" lastClr="000000"/>
              </a:solidFill>
            </a:ln>
            <a:effectLst/>
          </c:spPr>
          <c:invertIfNegative val="0"/>
          <c:cat>
            <c:strRef>
              <c:f>'2. Server power consumption'!$A$14:$A$20</c:f>
              <c:strCache>
                <c:ptCount val="7"/>
                <c:pt idx="0">
                  <c:v>Monday</c:v>
                </c:pt>
                <c:pt idx="1">
                  <c:v>Tuesday</c:v>
                </c:pt>
                <c:pt idx="2">
                  <c:v>Wednesday</c:v>
                </c:pt>
                <c:pt idx="3">
                  <c:v>Thursday</c:v>
                </c:pt>
                <c:pt idx="4">
                  <c:v>Friday</c:v>
                </c:pt>
                <c:pt idx="5">
                  <c:v>Saturday</c:v>
                </c:pt>
                <c:pt idx="6">
                  <c:v>Sunday</c:v>
                </c:pt>
              </c:strCache>
            </c:strRef>
          </c:cat>
          <c:val>
            <c:numRef>
              <c:f>'2. Server power consumption'!$B$14:$B$20</c:f>
              <c:numCache>
                <c:formatCode>0.00</c:formatCode>
                <c:ptCount val="7"/>
                <c:pt idx="0">
                  <c:v>21.885149999999999</c:v>
                </c:pt>
                <c:pt idx="1">
                  <c:v>21.930824999999999</c:v>
                </c:pt>
                <c:pt idx="2">
                  <c:v>21.825941666666665</c:v>
                </c:pt>
                <c:pt idx="3">
                  <c:v>22.025558333333333</c:v>
                </c:pt>
                <c:pt idx="4">
                  <c:v>21.643241666666668</c:v>
                </c:pt>
                <c:pt idx="5">
                  <c:v>21.536666666666665</c:v>
                </c:pt>
                <c:pt idx="6">
                  <c:v>21.688916666666668</c:v>
                </c:pt>
              </c:numCache>
            </c:numRef>
          </c:val>
          <c:extLst>
            <c:ext xmlns:c16="http://schemas.microsoft.com/office/drawing/2014/chart" uri="{C3380CC4-5D6E-409C-BE32-E72D297353CC}">
              <c16:uniqueId val="{00000000-15D2-474A-ACCB-437459B55ADE}"/>
            </c:ext>
          </c:extLst>
        </c:ser>
        <c:dLbls>
          <c:showLegendKey val="0"/>
          <c:showVal val="0"/>
          <c:showCatName val="0"/>
          <c:showSerName val="0"/>
          <c:showPercent val="0"/>
          <c:showBubbleSize val="0"/>
        </c:dLbls>
        <c:gapWidth val="267"/>
        <c:overlap val="-43"/>
        <c:axId val="-93808032"/>
        <c:axId val="-93809664"/>
      </c:barChart>
      <c:catAx>
        <c:axId val="-93808032"/>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1" i="0" u="none" strike="noStrike" kern="1200" cap="none" spc="0" normalizeH="0" baseline="0">
                <a:solidFill>
                  <a:sysClr val="windowText" lastClr="000000"/>
                </a:solidFill>
                <a:latin typeface="Cambria" panose="02040503050406030204" pitchFamily="18" charset="0"/>
                <a:ea typeface="Cambria" panose="02040503050406030204" pitchFamily="18" charset="0"/>
                <a:cs typeface="+mn-cs"/>
              </a:defRPr>
            </a:pPr>
            <a:endParaRPr lang="en-US"/>
          </a:p>
        </c:txPr>
        <c:crossAx val="-93809664"/>
        <c:crosses val="autoZero"/>
        <c:auto val="1"/>
        <c:lblAlgn val="ctr"/>
        <c:lblOffset val="100"/>
        <c:noMultiLvlLbl val="0"/>
      </c:catAx>
      <c:valAx>
        <c:axId val="-93809664"/>
        <c:scaling>
          <c:orientation val="minMax"/>
        </c:scaling>
        <c:delete val="0"/>
        <c:axPos val="l"/>
        <c:majorGridlines>
          <c:spPr>
            <a:ln w="9525" cap="flat" cmpd="sng" algn="ctr">
              <a:solidFill>
                <a:schemeClr val="accent1">
                  <a:lumMod val="60000"/>
                  <a:lumOff val="40000"/>
                </a:schemeClr>
              </a:solidFill>
              <a:round/>
            </a:ln>
            <a:effectLst/>
          </c:spPr>
        </c:majorGridlines>
        <c:title>
          <c:tx>
            <c:rich>
              <a:bodyPr rot="-5400000" spcFirstLastPara="1" vertOverflow="ellipsis" vert="horz" wrap="square" anchor="ctr" anchorCtr="1"/>
              <a:lstStyle/>
              <a:p>
                <a:pPr>
                  <a:defRPr sz="900" b="1" i="0" u="none" strike="noStrike" kern="1200" baseline="0">
                    <a:solidFill>
                      <a:sysClr val="windowText" lastClr="000000"/>
                    </a:solidFill>
                    <a:latin typeface="Cambria" panose="02040503050406030204" pitchFamily="18" charset="0"/>
                    <a:ea typeface="Cambria" panose="02040503050406030204" pitchFamily="18" charset="0"/>
                    <a:cs typeface="+mn-cs"/>
                  </a:defRPr>
                </a:pPr>
                <a:r>
                  <a:rPr lang="en-GB"/>
                  <a:t>Power consumption (W)</a:t>
                </a:r>
              </a:p>
            </c:rich>
          </c:tx>
          <c:overlay val="0"/>
          <c:spPr>
            <a:noFill/>
            <a:ln>
              <a:noFill/>
            </a:ln>
            <a:effectLst/>
          </c:spPr>
          <c:txPr>
            <a:bodyPr rot="-5400000" spcFirstLastPara="1" vertOverflow="ellipsis" vert="horz" wrap="square" anchor="ctr" anchorCtr="1"/>
            <a:lstStyle/>
            <a:p>
              <a:pPr>
                <a:defRPr sz="900" b="1" i="0" u="none" strike="noStrike" kern="1200" baseline="0">
                  <a:solidFill>
                    <a:sysClr val="windowText" lastClr="000000"/>
                  </a:solidFill>
                  <a:latin typeface="Cambria" panose="02040503050406030204" pitchFamily="18" charset="0"/>
                  <a:ea typeface="Cambria" panose="02040503050406030204" pitchFamily="18" charset="0"/>
                  <a:cs typeface="+mn-cs"/>
                </a:defRPr>
              </a:pPr>
              <a:endParaRPr lang="en-US"/>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ysClr val="windowText" lastClr="000000"/>
                </a:solidFill>
                <a:latin typeface="Cambria" panose="02040503050406030204" pitchFamily="18" charset="0"/>
                <a:ea typeface="Cambria" panose="02040503050406030204" pitchFamily="18" charset="0"/>
                <a:cs typeface="+mn-cs"/>
              </a:defRPr>
            </a:pPr>
            <a:endParaRPr lang="en-US"/>
          </a:p>
        </c:txPr>
        <c:crossAx val="-93808032"/>
        <c:crosses val="autoZero"/>
        <c:crossBetween val="between"/>
      </c:valAx>
      <c:spPr>
        <a:pattFill prst="ltDnDiag">
          <a:fgClr>
            <a:schemeClr val="dk1">
              <a:lumMod val="15000"/>
              <a:lumOff val="85000"/>
            </a:schemeClr>
          </a:fgClr>
          <a:bgClr>
            <a:schemeClr val="lt1"/>
          </a:bgClr>
        </a:patt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noFill/>
      <a:round/>
    </a:ln>
    <a:effectLst/>
  </c:spPr>
  <c:txPr>
    <a:bodyPr/>
    <a:lstStyle/>
    <a:p>
      <a:pPr>
        <a:defRPr b="1">
          <a:solidFill>
            <a:sysClr val="windowText" lastClr="000000"/>
          </a:solidFill>
          <a:latin typeface="Cambria" panose="02040503050406030204" pitchFamily="18" charset="0"/>
          <a:ea typeface="Cambria" panose="02040503050406030204" pitchFamily="18" charset="0"/>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cap="none" spc="0" normalizeH="0" baseline="0">
                <a:solidFill>
                  <a:sysClr val="windowText" lastClr="000000"/>
                </a:solidFill>
                <a:latin typeface="Cambria" panose="02040503050406030204" pitchFamily="18" charset="0"/>
                <a:ea typeface="Cambria" panose="02040503050406030204" pitchFamily="18" charset="0"/>
                <a:cs typeface="+mj-cs"/>
              </a:defRPr>
            </a:pPr>
            <a:r>
              <a:rPr lang="en-GB" sz="1200" b="1"/>
              <a:t>Average power consumption of RAM over a week</a:t>
            </a:r>
          </a:p>
        </c:rich>
      </c:tx>
      <c:overlay val="0"/>
      <c:spPr>
        <a:noFill/>
        <a:ln>
          <a:noFill/>
        </a:ln>
        <a:effectLst/>
      </c:spPr>
      <c:txPr>
        <a:bodyPr rot="0" spcFirstLastPara="1" vertOverflow="ellipsis" vert="horz" wrap="square" anchor="ctr" anchorCtr="1"/>
        <a:lstStyle/>
        <a:p>
          <a:pPr>
            <a:defRPr sz="1200" b="1" i="0" u="none" strike="noStrike" kern="1200" cap="none" spc="0" normalizeH="0" baseline="0">
              <a:solidFill>
                <a:sysClr val="windowText" lastClr="000000"/>
              </a:solidFill>
              <a:latin typeface="Cambria" panose="02040503050406030204" pitchFamily="18" charset="0"/>
              <a:ea typeface="Cambria" panose="02040503050406030204" pitchFamily="18" charset="0"/>
              <a:cs typeface="+mj-cs"/>
            </a:defRPr>
          </a:pPr>
          <a:endParaRPr lang="en-US"/>
        </a:p>
      </c:txPr>
    </c:title>
    <c:autoTitleDeleted val="0"/>
    <c:plotArea>
      <c:layout/>
      <c:barChart>
        <c:barDir val="col"/>
        <c:grouping val="clustered"/>
        <c:varyColors val="0"/>
        <c:ser>
          <c:idx val="0"/>
          <c:order val="0"/>
          <c:tx>
            <c:strRef>
              <c:f>'2. Server power consumption'!$B$40:$B$41</c:f>
              <c:strCache>
                <c:ptCount val="2"/>
                <c:pt idx="0">
                  <c:v>Background power (W)</c:v>
                </c:pt>
              </c:strCache>
            </c:strRef>
          </c:tx>
          <c:spPr>
            <a:solidFill>
              <a:srgbClr val="7030A0"/>
            </a:solidFill>
            <a:ln>
              <a:solidFill>
                <a:sysClr val="windowText" lastClr="000000"/>
              </a:solidFill>
            </a:ln>
            <a:effectLst/>
          </c:spPr>
          <c:invertIfNegative val="0"/>
          <c:cat>
            <c:strRef>
              <c:f>'2. Server power consumption'!$A$42:$A$48</c:f>
              <c:strCache>
                <c:ptCount val="7"/>
                <c:pt idx="0">
                  <c:v>Monday</c:v>
                </c:pt>
                <c:pt idx="1">
                  <c:v>Tuesday</c:v>
                </c:pt>
                <c:pt idx="2">
                  <c:v>Wednesday</c:v>
                </c:pt>
                <c:pt idx="3">
                  <c:v>Thursday</c:v>
                </c:pt>
                <c:pt idx="4">
                  <c:v>Friday</c:v>
                </c:pt>
                <c:pt idx="5">
                  <c:v>Saturday</c:v>
                </c:pt>
                <c:pt idx="6">
                  <c:v>Sunday</c:v>
                </c:pt>
              </c:strCache>
            </c:strRef>
          </c:cat>
          <c:val>
            <c:numRef>
              <c:f>'2. Server power consumption'!$B$42:$B$48</c:f>
              <c:numCache>
                <c:formatCode>0.00</c:formatCode>
                <c:ptCount val="7"/>
                <c:pt idx="0">
                  <c:v>3.5405199999999999</c:v>
                </c:pt>
                <c:pt idx="1">
                  <c:v>3.5428600000000001</c:v>
                </c:pt>
                <c:pt idx="2">
                  <c:v>3.5374866666666662</c:v>
                </c:pt>
                <c:pt idx="3">
                  <c:v>3.5477133333333333</c:v>
                </c:pt>
                <c:pt idx="4">
                  <c:v>3.5281266666666666</c:v>
                </c:pt>
                <c:pt idx="5">
                  <c:v>3.5226666666666664</c:v>
                </c:pt>
                <c:pt idx="6">
                  <c:v>3.5304666666666664</c:v>
                </c:pt>
              </c:numCache>
            </c:numRef>
          </c:val>
          <c:extLst>
            <c:ext xmlns:c16="http://schemas.microsoft.com/office/drawing/2014/chart" uri="{C3380CC4-5D6E-409C-BE32-E72D297353CC}">
              <c16:uniqueId val="{00000000-97D9-46D4-89EC-40A6A9990086}"/>
            </c:ext>
          </c:extLst>
        </c:ser>
        <c:ser>
          <c:idx val="1"/>
          <c:order val="1"/>
          <c:tx>
            <c:strRef>
              <c:f>'2. Server power consumption'!$C$40:$C$41</c:f>
              <c:strCache>
                <c:ptCount val="2"/>
                <c:pt idx="0">
                  <c:v>Operational power (W)</c:v>
                </c:pt>
              </c:strCache>
            </c:strRef>
          </c:tx>
          <c:spPr>
            <a:solidFill>
              <a:srgbClr val="FF0000"/>
            </a:solidFill>
            <a:ln>
              <a:solidFill>
                <a:schemeClr val="tx1"/>
              </a:solidFill>
            </a:ln>
            <a:effectLst/>
          </c:spPr>
          <c:invertIfNegative val="0"/>
          <c:cat>
            <c:strRef>
              <c:f>'2. Server power consumption'!$A$42:$A$48</c:f>
              <c:strCache>
                <c:ptCount val="7"/>
                <c:pt idx="0">
                  <c:v>Monday</c:v>
                </c:pt>
                <c:pt idx="1">
                  <c:v>Tuesday</c:v>
                </c:pt>
                <c:pt idx="2">
                  <c:v>Wednesday</c:v>
                </c:pt>
                <c:pt idx="3">
                  <c:v>Thursday</c:v>
                </c:pt>
                <c:pt idx="4">
                  <c:v>Friday</c:v>
                </c:pt>
                <c:pt idx="5">
                  <c:v>Saturday</c:v>
                </c:pt>
                <c:pt idx="6">
                  <c:v>Sunday</c:v>
                </c:pt>
              </c:strCache>
            </c:strRef>
          </c:cat>
          <c:val>
            <c:numRef>
              <c:f>'2. Server power consumption'!$C$42:$C$48</c:f>
              <c:numCache>
                <c:formatCode>0.00</c:formatCode>
                <c:ptCount val="7"/>
                <c:pt idx="0">
                  <c:v>0.16466763729374997</c:v>
                </c:pt>
                <c:pt idx="1">
                  <c:v>0.16763902344843751</c:v>
                </c:pt>
                <c:pt idx="2">
                  <c:v>0.16085538528593754</c:v>
                </c:pt>
                <c:pt idx="3">
                  <c:v>0.17388660097343744</c:v>
                </c:pt>
                <c:pt idx="4">
                  <c:v>0.14937330757343753</c:v>
                </c:pt>
                <c:pt idx="5">
                  <c:v>0.14287174999999996</c:v>
                </c:pt>
                <c:pt idx="6">
                  <c:v>0.1522039723437501</c:v>
                </c:pt>
              </c:numCache>
            </c:numRef>
          </c:val>
          <c:extLst>
            <c:ext xmlns:c16="http://schemas.microsoft.com/office/drawing/2014/chart" uri="{C3380CC4-5D6E-409C-BE32-E72D297353CC}">
              <c16:uniqueId val="{00000001-97D9-46D4-89EC-40A6A9990086}"/>
            </c:ext>
          </c:extLst>
        </c:ser>
        <c:ser>
          <c:idx val="2"/>
          <c:order val="2"/>
          <c:tx>
            <c:strRef>
              <c:f>'2. Server power consumption'!$D$40:$D$41</c:f>
              <c:strCache>
                <c:ptCount val="2"/>
                <c:pt idx="0">
                  <c:v>Total power (W)</c:v>
                </c:pt>
              </c:strCache>
            </c:strRef>
          </c:tx>
          <c:spPr>
            <a:solidFill>
              <a:srgbClr val="0070C0"/>
            </a:solidFill>
            <a:ln>
              <a:solidFill>
                <a:schemeClr val="tx1"/>
              </a:solidFill>
            </a:ln>
            <a:effectLst/>
          </c:spPr>
          <c:invertIfNegative val="0"/>
          <c:cat>
            <c:strRef>
              <c:f>'2. Server power consumption'!$A$42:$A$48</c:f>
              <c:strCache>
                <c:ptCount val="7"/>
                <c:pt idx="0">
                  <c:v>Monday</c:v>
                </c:pt>
                <c:pt idx="1">
                  <c:v>Tuesday</c:v>
                </c:pt>
                <c:pt idx="2">
                  <c:v>Wednesday</c:v>
                </c:pt>
                <c:pt idx="3">
                  <c:v>Thursday</c:v>
                </c:pt>
                <c:pt idx="4">
                  <c:v>Friday</c:v>
                </c:pt>
                <c:pt idx="5">
                  <c:v>Saturday</c:v>
                </c:pt>
                <c:pt idx="6">
                  <c:v>Sunday</c:v>
                </c:pt>
              </c:strCache>
            </c:strRef>
          </c:cat>
          <c:val>
            <c:numRef>
              <c:f>'2. Server power consumption'!$D$42:$D$48</c:f>
              <c:numCache>
                <c:formatCode>0.00</c:formatCode>
                <c:ptCount val="7"/>
                <c:pt idx="0">
                  <c:v>3.7051876372937498</c:v>
                </c:pt>
                <c:pt idx="1">
                  <c:v>3.7104990234484374</c:v>
                </c:pt>
                <c:pt idx="2">
                  <c:v>3.6983420519526038</c:v>
                </c:pt>
                <c:pt idx="3">
                  <c:v>3.7215999343067709</c:v>
                </c:pt>
                <c:pt idx="4">
                  <c:v>3.6774999742401042</c:v>
                </c:pt>
                <c:pt idx="5">
                  <c:v>3.6655384166666662</c:v>
                </c:pt>
                <c:pt idx="6">
                  <c:v>3.6826706390104165</c:v>
                </c:pt>
              </c:numCache>
            </c:numRef>
          </c:val>
          <c:extLst>
            <c:ext xmlns:c16="http://schemas.microsoft.com/office/drawing/2014/chart" uri="{C3380CC4-5D6E-409C-BE32-E72D297353CC}">
              <c16:uniqueId val="{00000002-97D9-46D4-89EC-40A6A9990086}"/>
            </c:ext>
          </c:extLst>
        </c:ser>
        <c:dLbls>
          <c:showLegendKey val="0"/>
          <c:showVal val="0"/>
          <c:showCatName val="0"/>
          <c:showSerName val="0"/>
          <c:showPercent val="0"/>
          <c:showBubbleSize val="0"/>
        </c:dLbls>
        <c:gapWidth val="267"/>
        <c:overlap val="-43"/>
        <c:axId val="-93805312"/>
        <c:axId val="-93803680"/>
      </c:barChart>
      <c:catAx>
        <c:axId val="-93805312"/>
        <c:scaling>
          <c:orientation val="minMax"/>
        </c:scaling>
        <c:delete val="0"/>
        <c:axPos val="b"/>
        <c:majorGridlines>
          <c:spPr>
            <a:ln w="9525" cap="flat" cmpd="sng" algn="ctr">
              <a:solidFill>
                <a:schemeClr val="accent1">
                  <a:lumMod val="60000"/>
                  <a:lumOff val="40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ysClr val="windowText" lastClr="000000"/>
                </a:solidFill>
                <a:latin typeface="Cambria" panose="02040503050406030204" pitchFamily="18" charset="0"/>
                <a:ea typeface="Cambria" panose="02040503050406030204" pitchFamily="18" charset="0"/>
                <a:cs typeface="+mn-cs"/>
              </a:defRPr>
            </a:pPr>
            <a:endParaRPr lang="en-US"/>
          </a:p>
        </c:txPr>
        <c:crossAx val="-93803680"/>
        <c:crosses val="autoZero"/>
        <c:auto val="1"/>
        <c:lblAlgn val="ctr"/>
        <c:lblOffset val="100"/>
        <c:noMultiLvlLbl val="0"/>
      </c:catAx>
      <c:valAx>
        <c:axId val="-93803680"/>
        <c:scaling>
          <c:orientation val="minMax"/>
        </c:scaling>
        <c:delete val="0"/>
        <c:axPos val="l"/>
        <c:majorGridlines>
          <c:spPr>
            <a:ln w="9525" cap="flat" cmpd="sng" algn="ctr">
              <a:solidFill>
                <a:schemeClr val="dk1">
                  <a:lumMod val="15000"/>
                  <a:lumOff val="85000"/>
                </a:schemeClr>
              </a:solidFill>
              <a:round/>
            </a:ln>
            <a:effectLst/>
          </c:spPr>
        </c:majorGridlines>
        <c:title>
          <c:tx>
            <c:rich>
              <a:bodyPr rot="-5400000" spcFirstLastPara="1" vertOverflow="ellipsis" vert="horz" wrap="square" anchor="ctr" anchorCtr="1"/>
              <a:lstStyle/>
              <a:p>
                <a:pPr>
                  <a:defRPr sz="900" b="0" i="0" u="none" strike="noStrike" kern="1200" baseline="0">
                    <a:solidFill>
                      <a:sysClr val="windowText" lastClr="000000"/>
                    </a:solidFill>
                    <a:latin typeface="Cambria" panose="02040503050406030204" pitchFamily="18" charset="0"/>
                    <a:ea typeface="Cambria" panose="02040503050406030204" pitchFamily="18" charset="0"/>
                    <a:cs typeface="+mn-cs"/>
                  </a:defRPr>
                </a:pPr>
                <a:r>
                  <a:rPr lang="en-GB"/>
                  <a:t>Power consumption</a:t>
                </a:r>
              </a:p>
            </c:rich>
          </c:tx>
          <c:overlay val="0"/>
          <c:spPr>
            <a:noFill/>
            <a:ln>
              <a:noFill/>
            </a:ln>
            <a:effectLst/>
          </c:spPr>
          <c:txPr>
            <a:bodyPr rot="-5400000" spcFirstLastPara="1" vertOverflow="ellipsis" vert="horz" wrap="square" anchor="ctr" anchorCtr="1"/>
            <a:lstStyle/>
            <a:p>
              <a:pPr>
                <a:defRPr sz="900" b="0" i="0" u="none" strike="noStrike" kern="1200" baseline="0">
                  <a:solidFill>
                    <a:sysClr val="windowText" lastClr="000000"/>
                  </a:solidFill>
                  <a:latin typeface="Cambria" panose="02040503050406030204" pitchFamily="18" charset="0"/>
                  <a:ea typeface="Cambria" panose="02040503050406030204" pitchFamily="18" charset="0"/>
                  <a:cs typeface="+mn-cs"/>
                </a:defRPr>
              </a:pPr>
              <a:endParaRPr lang="en-US"/>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Cambria" panose="02040503050406030204" pitchFamily="18" charset="0"/>
                <a:ea typeface="Cambria" panose="02040503050406030204" pitchFamily="18" charset="0"/>
                <a:cs typeface="+mn-cs"/>
              </a:defRPr>
            </a:pPr>
            <a:endParaRPr lang="en-US"/>
          </a:p>
        </c:txPr>
        <c:crossAx val="-93805312"/>
        <c:crosses val="autoZero"/>
        <c:crossBetween val="between"/>
      </c:valAx>
      <c:spPr>
        <a:pattFill prst="ltDnDiag">
          <a:fgClr>
            <a:schemeClr val="dk1">
              <a:lumMod val="15000"/>
              <a:lumOff val="85000"/>
            </a:schemeClr>
          </a:fgClr>
          <a:bgClr>
            <a:schemeClr val="lt1"/>
          </a:bgClr>
        </a:patt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Cambria" panose="02040503050406030204" pitchFamily="18" charset="0"/>
              <a:ea typeface="Cambria" panose="02040503050406030204" pitchFamily="18" charset="0"/>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noFill/>
      <a:round/>
    </a:ln>
    <a:effectLst/>
  </c:spPr>
  <c:txPr>
    <a:bodyPr/>
    <a:lstStyle/>
    <a:p>
      <a:pPr>
        <a:defRPr b="0">
          <a:solidFill>
            <a:sysClr val="windowText" lastClr="000000"/>
          </a:solidFill>
          <a:latin typeface="Cambria" panose="02040503050406030204" pitchFamily="18" charset="0"/>
          <a:ea typeface="Cambria" panose="02040503050406030204" pitchFamily="18" charset="0"/>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0" normalizeH="0" baseline="0">
                <a:solidFill>
                  <a:sysClr val="windowText" lastClr="000000"/>
                </a:solidFill>
                <a:latin typeface="Cambria" panose="02040503050406030204" pitchFamily="18" charset="0"/>
                <a:ea typeface="Cambria" panose="02040503050406030204" pitchFamily="18" charset="0"/>
                <a:cs typeface="+mj-cs"/>
              </a:defRPr>
            </a:pPr>
            <a:r>
              <a:rPr lang="en-GB"/>
              <a:t>Energy consumption over a week</a:t>
            </a:r>
          </a:p>
        </c:rich>
      </c:tx>
      <c:overlay val="0"/>
      <c:spPr>
        <a:noFill/>
        <a:ln>
          <a:noFill/>
        </a:ln>
        <a:effectLst/>
      </c:spPr>
      <c:txPr>
        <a:bodyPr rot="0" spcFirstLastPara="1" vertOverflow="ellipsis" vert="horz" wrap="square" anchor="ctr" anchorCtr="1"/>
        <a:lstStyle/>
        <a:p>
          <a:pPr>
            <a:defRPr sz="1600" b="1" i="0" u="none" strike="noStrike" kern="1200" cap="none" spc="0" normalizeH="0" baseline="0">
              <a:solidFill>
                <a:sysClr val="windowText" lastClr="000000"/>
              </a:solidFill>
              <a:latin typeface="Cambria" panose="02040503050406030204" pitchFamily="18" charset="0"/>
              <a:ea typeface="Cambria" panose="02040503050406030204" pitchFamily="18" charset="0"/>
              <a:cs typeface="+mj-cs"/>
            </a:defRPr>
          </a:pPr>
          <a:endParaRPr lang="en-US"/>
        </a:p>
      </c:txPr>
    </c:title>
    <c:autoTitleDeleted val="0"/>
    <c:plotArea>
      <c:layout/>
      <c:barChart>
        <c:barDir val="col"/>
        <c:grouping val="clustered"/>
        <c:varyColors val="0"/>
        <c:ser>
          <c:idx val="0"/>
          <c:order val="0"/>
          <c:tx>
            <c:strRef>
              <c:f>'2. Server power consumption'!$B$56:$B$57</c:f>
              <c:strCache>
                <c:ptCount val="2"/>
                <c:pt idx="0">
                  <c:v>Energy consumption by Processor (Wh)</c:v>
                </c:pt>
              </c:strCache>
            </c:strRef>
          </c:tx>
          <c:spPr>
            <a:solidFill>
              <a:srgbClr val="7030A0"/>
            </a:solidFill>
            <a:ln>
              <a:solidFill>
                <a:schemeClr val="tx1"/>
              </a:solidFill>
            </a:ln>
            <a:effectLst/>
          </c:spPr>
          <c:invertIfNegative val="0"/>
          <c:cat>
            <c:strRef>
              <c:f>'2. Server power consumption'!$A$58:$A$64</c:f>
              <c:strCache>
                <c:ptCount val="7"/>
                <c:pt idx="0">
                  <c:v>Monday</c:v>
                </c:pt>
                <c:pt idx="1">
                  <c:v>Tuesday</c:v>
                </c:pt>
                <c:pt idx="2">
                  <c:v>Wednesday</c:v>
                </c:pt>
                <c:pt idx="3">
                  <c:v>Thursday</c:v>
                </c:pt>
                <c:pt idx="4">
                  <c:v>Friday</c:v>
                </c:pt>
                <c:pt idx="5">
                  <c:v>Saturday</c:v>
                </c:pt>
                <c:pt idx="6">
                  <c:v>Sunday</c:v>
                </c:pt>
              </c:strCache>
            </c:strRef>
          </c:cat>
          <c:val>
            <c:numRef>
              <c:f>'2. Server power consumption'!$B$58:$B$64</c:f>
              <c:numCache>
                <c:formatCode>General</c:formatCode>
                <c:ptCount val="7"/>
                <c:pt idx="0">
                  <c:v>525.24360000000001</c:v>
                </c:pt>
                <c:pt idx="1">
                  <c:v>526.33979999999997</c:v>
                </c:pt>
                <c:pt idx="2">
                  <c:v>523.82259999999997</c:v>
                </c:pt>
                <c:pt idx="3">
                  <c:v>528.61339999999996</c:v>
                </c:pt>
                <c:pt idx="4">
                  <c:v>519.43780000000004</c:v>
                </c:pt>
                <c:pt idx="5">
                  <c:v>516.88</c:v>
                </c:pt>
                <c:pt idx="6">
                  <c:v>520.53399999999999</c:v>
                </c:pt>
              </c:numCache>
            </c:numRef>
          </c:val>
          <c:extLst>
            <c:ext xmlns:c16="http://schemas.microsoft.com/office/drawing/2014/chart" uri="{C3380CC4-5D6E-409C-BE32-E72D297353CC}">
              <c16:uniqueId val="{00000000-7EA6-45A6-B966-4049A43C2DC7}"/>
            </c:ext>
          </c:extLst>
        </c:ser>
        <c:ser>
          <c:idx val="1"/>
          <c:order val="1"/>
          <c:tx>
            <c:strRef>
              <c:f>'2. Server power consumption'!$C$56:$C$57</c:f>
              <c:strCache>
                <c:ptCount val="2"/>
                <c:pt idx="0">
                  <c:v>Energy consumption by RAM (Wh)</c:v>
                </c:pt>
              </c:strCache>
            </c:strRef>
          </c:tx>
          <c:spPr>
            <a:solidFill>
              <a:srgbClr val="FF0000"/>
            </a:solidFill>
            <a:ln>
              <a:solidFill>
                <a:schemeClr val="tx1"/>
              </a:solidFill>
            </a:ln>
            <a:effectLst/>
          </c:spPr>
          <c:invertIfNegative val="0"/>
          <c:cat>
            <c:strRef>
              <c:f>'2. Server power consumption'!$A$58:$A$64</c:f>
              <c:strCache>
                <c:ptCount val="7"/>
                <c:pt idx="0">
                  <c:v>Monday</c:v>
                </c:pt>
                <c:pt idx="1">
                  <c:v>Tuesday</c:v>
                </c:pt>
                <c:pt idx="2">
                  <c:v>Wednesday</c:v>
                </c:pt>
                <c:pt idx="3">
                  <c:v>Thursday</c:v>
                </c:pt>
                <c:pt idx="4">
                  <c:v>Friday</c:v>
                </c:pt>
                <c:pt idx="5">
                  <c:v>Saturday</c:v>
                </c:pt>
                <c:pt idx="6">
                  <c:v>Sunday</c:v>
                </c:pt>
              </c:strCache>
            </c:strRef>
          </c:cat>
          <c:val>
            <c:numRef>
              <c:f>'2. Server power consumption'!$C$58:$C$64</c:f>
              <c:numCache>
                <c:formatCode>0.00</c:formatCode>
                <c:ptCount val="7"/>
                <c:pt idx="0">
                  <c:v>88.924503295049988</c:v>
                </c:pt>
                <c:pt idx="1">
                  <c:v>89.051976562762491</c:v>
                </c:pt>
                <c:pt idx="2">
                  <c:v>88.760209246862487</c:v>
                </c:pt>
                <c:pt idx="3">
                  <c:v>89.31839842336251</c:v>
                </c:pt>
                <c:pt idx="4">
                  <c:v>88.259999381762498</c:v>
                </c:pt>
                <c:pt idx="5">
                  <c:v>87.972921999999983</c:v>
                </c:pt>
                <c:pt idx="6">
                  <c:v>88.384095336249999</c:v>
                </c:pt>
              </c:numCache>
            </c:numRef>
          </c:val>
          <c:extLst>
            <c:ext xmlns:c16="http://schemas.microsoft.com/office/drawing/2014/chart" uri="{C3380CC4-5D6E-409C-BE32-E72D297353CC}">
              <c16:uniqueId val="{00000001-7EA6-45A6-B966-4049A43C2DC7}"/>
            </c:ext>
          </c:extLst>
        </c:ser>
        <c:ser>
          <c:idx val="2"/>
          <c:order val="2"/>
          <c:tx>
            <c:strRef>
              <c:f>'2. Server power consumption'!$D$56:$D$57</c:f>
              <c:strCache>
                <c:ptCount val="2"/>
                <c:pt idx="0">
                  <c:v>Total consumption  (Wh)</c:v>
                </c:pt>
              </c:strCache>
            </c:strRef>
          </c:tx>
          <c:spPr>
            <a:solidFill>
              <a:srgbClr val="0070C0"/>
            </a:solidFill>
            <a:ln>
              <a:solidFill>
                <a:schemeClr val="tx1"/>
              </a:solidFill>
            </a:ln>
            <a:effectLst/>
          </c:spPr>
          <c:invertIfNegative val="0"/>
          <c:cat>
            <c:strRef>
              <c:f>'2. Server power consumption'!$A$58:$A$64</c:f>
              <c:strCache>
                <c:ptCount val="7"/>
                <c:pt idx="0">
                  <c:v>Monday</c:v>
                </c:pt>
                <c:pt idx="1">
                  <c:v>Tuesday</c:v>
                </c:pt>
                <c:pt idx="2">
                  <c:v>Wednesday</c:v>
                </c:pt>
                <c:pt idx="3">
                  <c:v>Thursday</c:v>
                </c:pt>
                <c:pt idx="4">
                  <c:v>Friday</c:v>
                </c:pt>
                <c:pt idx="5">
                  <c:v>Saturday</c:v>
                </c:pt>
                <c:pt idx="6">
                  <c:v>Sunday</c:v>
                </c:pt>
              </c:strCache>
            </c:strRef>
          </c:cat>
          <c:val>
            <c:numRef>
              <c:f>'2. Server power consumption'!$D$58:$D$64</c:f>
              <c:numCache>
                <c:formatCode>0.00</c:formatCode>
                <c:ptCount val="7"/>
                <c:pt idx="0">
                  <c:v>614.16810329505006</c:v>
                </c:pt>
                <c:pt idx="1">
                  <c:v>615.39177656276252</c:v>
                </c:pt>
                <c:pt idx="2">
                  <c:v>612.58280924686244</c:v>
                </c:pt>
                <c:pt idx="3">
                  <c:v>617.93179842336247</c:v>
                </c:pt>
                <c:pt idx="4">
                  <c:v>607.69779938176248</c:v>
                </c:pt>
                <c:pt idx="5">
                  <c:v>604.85292200000004</c:v>
                </c:pt>
                <c:pt idx="6">
                  <c:v>608.91809533624996</c:v>
                </c:pt>
              </c:numCache>
            </c:numRef>
          </c:val>
          <c:extLst>
            <c:ext xmlns:c16="http://schemas.microsoft.com/office/drawing/2014/chart" uri="{C3380CC4-5D6E-409C-BE32-E72D297353CC}">
              <c16:uniqueId val="{00000002-7EA6-45A6-B966-4049A43C2DC7}"/>
            </c:ext>
          </c:extLst>
        </c:ser>
        <c:dLbls>
          <c:showLegendKey val="0"/>
          <c:showVal val="0"/>
          <c:showCatName val="0"/>
          <c:showSerName val="0"/>
          <c:showPercent val="0"/>
          <c:showBubbleSize val="0"/>
        </c:dLbls>
        <c:gapWidth val="267"/>
        <c:overlap val="-43"/>
        <c:axId val="-93799328"/>
        <c:axId val="-93801504"/>
      </c:barChart>
      <c:catAx>
        <c:axId val="-93799328"/>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ysClr val="windowText" lastClr="000000"/>
                </a:solidFill>
                <a:latin typeface="Cambria" panose="02040503050406030204" pitchFamily="18" charset="0"/>
                <a:ea typeface="Cambria" panose="02040503050406030204" pitchFamily="18" charset="0"/>
                <a:cs typeface="+mn-cs"/>
              </a:defRPr>
            </a:pPr>
            <a:endParaRPr lang="en-US"/>
          </a:p>
        </c:txPr>
        <c:crossAx val="-93801504"/>
        <c:crosses val="autoZero"/>
        <c:auto val="1"/>
        <c:lblAlgn val="ctr"/>
        <c:lblOffset val="100"/>
        <c:noMultiLvlLbl val="0"/>
      </c:catAx>
      <c:valAx>
        <c:axId val="-93801504"/>
        <c:scaling>
          <c:orientation val="minMax"/>
        </c:scaling>
        <c:delete val="0"/>
        <c:axPos val="l"/>
        <c:majorGridlines>
          <c:spPr>
            <a:ln w="9525" cap="flat" cmpd="sng" algn="ctr">
              <a:solidFill>
                <a:schemeClr val="dk1">
                  <a:lumMod val="15000"/>
                  <a:lumOff val="85000"/>
                </a:schemeClr>
              </a:solidFill>
              <a:round/>
            </a:ln>
            <a:effectLst/>
          </c:spPr>
        </c:majorGridlines>
        <c:title>
          <c:tx>
            <c:rich>
              <a:bodyPr rot="-5400000" spcFirstLastPara="1" vertOverflow="ellipsis" vert="horz" wrap="square" anchor="ctr" anchorCtr="1"/>
              <a:lstStyle/>
              <a:p>
                <a:pPr>
                  <a:defRPr sz="900" b="1" i="0" u="none" strike="noStrike" kern="1200" baseline="0">
                    <a:solidFill>
                      <a:sysClr val="windowText" lastClr="000000"/>
                    </a:solidFill>
                    <a:latin typeface="Cambria" panose="02040503050406030204" pitchFamily="18" charset="0"/>
                    <a:ea typeface="Cambria" panose="02040503050406030204" pitchFamily="18" charset="0"/>
                    <a:cs typeface="+mn-cs"/>
                  </a:defRPr>
                </a:pPr>
                <a:r>
                  <a:rPr lang="en-GB"/>
                  <a:t>Energy consumption (Wh)</a:t>
                </a:r>
              </a:p>
            </c:rich>
          </c:tx>
          <c:overlay val="0"/>
          <c:spPr>
            <a:noFill/>
            <a:ln>
              <a:noFill/>
            </a:ln>
            <a:effectLst/>
          </c:spPr>
          <c:txPr>
            <a:bodyPr rot="-5400000" spcFirstLastPara="1" vertOverflow="ellipsis" vert="horz" wrap="square" anchor="ctr" anchorCtr="1"/>
            <a:lstStyle/>
            <a:p>
              <a:pPr>
                <a:defRPr sz="900" b="1" i="0" u="none" strike="noStrike" kern="1200" baseline="0">
                  <a:solidFill>
                    <a:sysClr val="windowText" lastClr="000000"/>
                  </a:solidFill>
                  <a:latin typeface="Cambria" panose="02040503050406030204" pitchFamily="18" charset="0"/>
                  <a:ea typeface="Cambria" panose="02040503050406030204" pitchFamily="18" charset="0"/>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Cambria" panose="02040503050406030204" pitchFamily="18" charset="0"/>
                <a:ea typeface="Cambria" panose="02040503050406030204" pitchFamily="18" charset="0"/>
                <a:cs typeface="+mn-cs"/>
              </a:defRPr>
            </a:pPr>
            <a:endParaRPr lang="en-US"/>
          </a:p>
        </c:txPr>
        <c:crossAx val="-93799328"/>
        <c:crosses val="autoZero"/>
        <c:crossBetween val="between"/>
      </c:valAx>
      <c:spPr>
        <a:pattFill prst="ltDnDiag">
          <a:fgClr>
            <a:schemeClr val="dk1">
              <a:lumMod val="15000"/>
              <a:lumOff val="85000"/>
            </a:schemeClr>
          </a:fgClr>
          <a:bgClr>
            <a:schemeClr val="lt1"/>
          </a:bgClr>
        </a:patt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Cambria" panose="02040503050406030204" pitchFamily="18" charset="0"/>
              <a:ea typeface="Cambria" panose="02040503050406030204" pitchFamily="18" charset="0"/>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noFill/>
      <a:round/>
    </a:ln>
    <a:effectLst/>
  </c:spPr>
  <c:txPr>
    <a:bodyPr/>
    <a:lstStyle/>
    <a:p>
      <a:pPr>
        <a:defRPr>
          <a:solidFill>
            <a:sysClr val="windowText" lastClr="000000"/>
          </a:solidFill>
          <a:latin typeface="Cambria" panose="02040503050406030204" pitchFamily="18" charset="0"/>
          <a:ea typeface="Cambria" panose="02040503050406030204" pitchFamily="18"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9">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lt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lt1"/>
    </cs:fontRef>
    <cs:spPr>
      <a:ln w="9525">
        <a:solidFill>
          <a:schemeClr val="lt1">
            <a:lumMod val="95000"/>
            <a:alpha val="54000"/>
          </a:schemeClr>
        </a:solidFill>
        <a:prstDash val="dash"/>
      </a:ln>
    </cs:spPr>
  </cs:dropLine>
  <cs:errorBar>
    <cs:lnRef idx="0"/>
    <cs:fillRef idx="0"/>
    <cs:effectRef idx="0"/>
    <cs:fontRef idx="minor">
      <a:schemeClr val="lt1"/>
    </cs:fontRef>
    <cs:spPr>
      <a:ln w="9525" cap="flat" cmpd="sng" algn="ctr">
        <a:solidFill>
          <a:schemeClr val="lt1">
            <a:lumMod val="95000"/>
          </a:schemeClr>
        </a:solidFill>
        <a:round/>
      </a:ln>
    </cs:spPr>
  </cs:errorBar>
  <cs:floor>
    <cs:lnRef idx="0"/>
    <cs:fillRef idx="0"/>
    <cs:effectRef idx="0"/>
    <cs:fontRef idx="minor">
      <a:schemeClr val="lt1"/>
    </cs:fontRef>
  </cs:floor>
  <cs:gridlineMajor>
    <cs:lnRef idx="0"/>
    <cs:fillRef idx="0"/>
    <cs:effectRef idx="0"/>
    <cs:fontRef idx="minor">
      <a:schemeClr val="lt1"/>
    </cs:fontRef>
    <cs:spPr>
      <a:ln w="9525" cap="flat" cmpd="sng" algn="ctr">
        <a:solidFill>
          <a:schemeClr val="lt1">
            <a:lumMod val="95000"/>
            <a:alpha val="10000"/>
          </a:schemeClr>
        </a:solidFill>
        <a:round/>
      </a:ln>
    </cs:spPr>
  </cs:gridlineMajor>
  <cs:gridlineMinor>
    <cs:lnRef idx="0"/>
    <cs:fillRef idx="0"/>
    <cs:effectRef idx="0"/>
    <cs:fontRef idx="minor">
      <a:schemeClr val="lt1"/>
    </cs:fontRef>
    <cs:spPr>
      <a:ln>
        <a:solidFill>
          <a:schemeClr val="lt1">
            <a:lumMod val="95000"/>
            <a:alpha val="5000"/>
          </a:schemeClr>
        </a:solidFill>
      </a:ln>
    </cs:spPr>
  </cs:gridlineMinor>
  <cs:hiLoLine>
    <cs:lnRef idx="0"/>
    <cs:fillRef idx="0"/>
    <cs:effectRef idx="0"/>
    <cs:fontRef idx="minor">
      <a:schemeClr val="lt1"/>
    </cs:fontRef>
    <cs:spPr>
      <a:ln w="9525">
        <a:solidFill>
          <a:schemeClr val="lt1">
            <a:lumMod val="95000"/>
            <a:alpha val="54000"/>
          </a:schemeClr>
        </a:solidFill>
        <a:prstDash val="dash"/>
      </a:ln>
    </cs:spPr>
  </cs:hiLoLine>
  <cs:leaderLine>
    <cs:lnRef idx="0"/>
    <cs:fillRef idx="0"/>
    <cs:effectRef idx="0"/>
    <cs:fontRef idx="minor">
      <a:schemeClr val="lt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lt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lt1"/>
    </cs:fontRef>
  </cs:wall>
</cs:chartStyle>
</file>

<file path=xl/charts/style2.xml><?xml version="1.0" encoding="utf-8"?>
<cs:chartStyle xmlns:cs="http://schemas.microsoft.com/office/drawing/2012/chartStyle" xmlns:a="http://schemas.openxmlformats.org/drawingml/2006/main" id="209">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lt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lt1"/>
    </cs:fontRef>
    <cs:spPr>
      <a:ln w="9525">
        <a:solidFill>
          <a:schemeClr val="lt1">
            <a:lumMod val="95000"/>
            <a:alpha val="54000"/>
          </a:schemeClr>
        </a:solidFill>
        <a:prstDash val="dash"/>
      </a:ln>
    </cs:spPr>
  </cs:dropLine>
  <cs:errorBar>
    <cs:lnRef idx="0"/>
    <cs:fillRef idx="0"/>
    <cs:effectRef idx="0"/>
    <cs:fontRef idx="minor">
      <a:schemeClr val="lt1"/>
    </cs:fontRef>
    <cs:spPr>
      <a:ln w="9525" cap="flat" cmpd="sng" algn="ctr">
        <a:solidFill>
          <a:schemeClr val="lt1">
            <a:lumMod val="95000"/>
          </a:schemeClr>
        </a:solidFill>
        <a:round/>
      </a:ln>
    </cs:spPr>
  </cs:errorBar>
  <cs:floor>
    <cs:lnRef idx="0"/>
    <cs:fillRef idx="0"/>
    <cs:effectRef idx="0"/>
    <cs:fontRef idx="minor">
      <a:schemeClr val="lt1"/>
    </cs:fontRef>
  </cs:floor>
  <cs:gridlineMajor>
    <cs:lnRef idx="0"/>
    <cs:fillRef idx="0"/>
    <cs:effectRef idx="0"/>
    <cs:fontRef idx="minor">
      <a:schemeClr val="lt1"/>
    </cs:fontRef>
    <cs:spPr>
      <a:ln w="9525" cap="flat" cmpd="sng" algn="ctr">
        <a:solidFill>
          <a:schemeClr val="lt1">
            <a:lumMod val="95000"/>
            <a:alpha val="10000"/>
          </a:schemeClr>
        </a:solidFill>
        <a:round/>
      </a:ln>
    </cs:spPr>
  </cs:gridlineMajor>
  <cs:gridlineMinor>
    <cs:lnRef idx="0"/>
    <cs:fillRef idx="0"/>
    <cs:effectRef idx="0"/>
    <cs:fontRef idx="minor">
      <a:schemeClr val="lt1"/>
    </cs:fontRef>
    <cs:spPr>
      <a:ln>
        <a:solidFill>
          <a:schemeClr val="lt1">
            <a:lumMod val="95000"/>
            <a:alpha val="5000"/>
          </a:schemeClr>
        </a:solidFill>
      </a:ln>
    </cs:spPr>
  </cs:gridlineMinor>
  <cs:hiLoLine>
    <cs:lnRef idx="0"/>
    <cs:fillRef idx="0"/>
    <cs:effectRef idx="0"/>
    <cs:fontRef idx="minor">
      <a:schemeClr val="lt1"/>
    </cs:fontRef>
    <cs:spPr>
      <a:ln w="9525">
        <a:solidFill>
          <a:schemeClr val="lt1">
            <a:lumMod val="95000"/>
            <a:alpha val="54000"/>
          </a:schemeClr>
        </a:solidFill>
        <a:prstDash val="dash"/>
      </a:ln>
    </cs:spPr>
  </cs:hiLoLine>
  <cs:leaderLine>
    <cs:lnRef idx="0"/>
    <cs:fillRef idx="0"/>
    <cs:effectRef idx="0"/>
    <cs:fontRef idx="minor">
      <a:schemeClr val="lt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lt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lt1"/>
    </cs:fontRef>
  </cs:wall>
</cs:chartStyle>
</file>

<file path=xl/charts/style3.xml><?xml version="1.0" encoding="utf-8"?>
<cs:chartStyle xmlns:cs="http://schemas.microsoft.com/office/drawing/2012/chartStyle" xmlns:a="http://schemas.openxmlformats.org/drawingml/2006/main" id="208">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4.xml><?xml version="1.0" encoding="utf-8"?>
<cs:chartStyle xmlns:cs="http://schemas.microsoft.com/office/drawing/2012/chartStyle" xmlns:a="http://schemas.openxmlformats.org/drawingml/2006/main" id="256">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cap="none" spc="0" normalizeH="0" baseline="0"/>
  </cs:categoryAxis>
  <cs:chartArea>
    <cs:lnRef idx="0"/>
    <cs:fillRef idx="0"/>
    <cs:effectRef idx="0"/>
    <cs:fontRef idx="minor">
      <a:schemeClr val="dk1"/>
    </cs:fontRef>
    <cs:spPr>
      <a:pattFill prst="dkDnDiag">
        <a:fgClr>
          <a:schemeClr val="lt1"/>
        </a:fgClr>
        <a:bgClr>
          <a:schemeClr val="dk1">
            <a:lumMod val="10000"/>
            <a:lumOff val="90000"/>
          </a:schemeClr>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19050">
        <a:solidFill>
          <a:schemeClr val="lt1"/>
        </a:solidFill>
      </a:ln>
    </cs:spPr>
  </cs:dataPoint>
  <cs:dataPoint3D>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50800">
        <a:solidFill>
          <a:schemeClr val="lt1"/>
        </a:solidFill>
      </a:ln>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50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8">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7.xml><?xml version="1.0" encoding="utf-8"?>
<cs:chartStyle xmlns:cs="http://schemas.microsoft.com/office/drawing/2012/chartStyle" xmlns:a="http://schemas.openxmlformats.org/drawingml/2006/main" id="208">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8.xml><?xml version="1.0" encoding="utf-8"?>
<cs:chartStyle xmlns:cs="http://schemas.microsoft.com/office/drawing/2012/chartStyle" xmlns:a="http://schemas.openxmlformats.org/drawingml/2006/main" id="208">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chart" Target="../charts/chart6.xml"/><Relationship Id="rId4" Type="http://schemas.openxmlformats.org/officeDocument/2006/relationships/image" Target="../media/image4.png"/></Relationships>
</file>

<file path=xl/drawings/_rels/drawing8.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5</xdr:col>
      <xdr:colOff>161925</xdr:colOff>
      <xdr:row>0</xdr:row>
      <xdr:rowOff>34637</xdr:rowOff>
    </xdr:from>
    <xdr:to>
      <xdr:col>10</xdr:col>
      <xdr:colOff>36368</xdr:colOff>
      <xdr:row>8</xdr:row>
      <xdr:rowOff>11777</xdr:rowOff>
    </xdr:to>
    <xdr:pic>
      <xdr:nvPicPr>
        <xdr:cNvPr id="2" name="Pilt 3">
          <a:extLst>
            <a:ext uri="{FF2B5EF4-FFF2-40B4-BE49-F238E27FC236}">
              <a16:creationId xmlns:a16="http://schemas.microsoft.com/office/drawing/2014/main" id="{00000000-0008-0000-0000-000002000000}"/>
            </a:ext>
            <a:ext uri="{147F2762-F138-4A5C-976F-8EAC2B608ADB}">
              <a16:predDERef xmlns:a16="http://schemas.microsoft.com/office/drawing/2014/main" pred="{163BDB84-1A4B-4576-B41D-08E70970D074}"/>
            </a:ext>
          </a:extLst>
        </xdr:cNvPr>
        <xdr:cNvPicPr>
          <a:picLocks noChangeAspect="1"/>
        </xdr:cNvPicPr>
      </xdr:nvPicPr>
      <xdr:blipFill>
        <a:blip xmlns:r="http://schemas.openxmlformats.org/officeDocument/2006/relationships" r:embed="rId1"/>
        <a:stretch>
          <a:fillRect/>
        </a:stretch>
      </xdr:blipFill>
      <xdr:spPr>
        <a:xfrm>
          <a:off x="3396961" y="34637"/>
          <a:ext cx="2970934" cy="1418013"/>
        </a:xfrm>
        <a:prstGeom prst="rect">
          <a:avLst/>
        </a:prstGeom>
      </xdr:spPr>
    </xdr:pic>
    <xdr:clientData/>
  </xdr:twoCellAnchor>
  <xdr:twoCellAnchor editAs="oneCell">
    <xdr:from>
      <xdr:col>9</xdr:col>
      <xdr:colOff>505691</xdr:colOff>
      <xdr:row>0</xdr:row>
      <xdr:rowOff>6928</xdr:rowOff>
    </xdr:from>
    <xdr:to>
      <xdr:col>13</xdr:col>
      <xdr:colOff>880629</xdr:colOff>
      <xdr:row>7</xdr:row>
      <xdr:rowOff>166948</xdr:rowOff>
    </xdr:to>
    <xdr:pic>
      <xdr:nvPicPr>
        <xdr:cNvPr id="3" name="Picture 2" descr="X-Road - Observatory of Public Sector Innovation Observatory of Public  Sector Innovation">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978236" y="6928"/>
          <a:ext cx="3041938" cy="142078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77066</xdr:colOff>
      <xdr:row>2</xdr:row>
      <xdr:rowOff>165388</xdr:rowOff>
    </xdr:from>
    <xdr:to>
      <xdr:col>5</xdr:col>
      <xdr:colOff>134217</xdr:colOff>
      <xdr:row>5</xdr:row>
      <xdr:rowOff>42598</xdr:rowOff>
    </xdr:to>
    <xdr:pic>
      <xdr:nvPicPr>
        <xdr:cNvPr id="4" name="Picture 3" descr="Gofore - Nordic Pavilion">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707448" y="525606"/>
          <a:ext cx="2661805" cy="41753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95249</xdr:colOff>
      <xdr:row>83</xdr:row>
      <xdr:rowOff>185737</xdr:rowOff>
    </xdr:from>
    <xdr:to>
      <xdr:col>13</xdr:col>
      <xdr:colOff>380999</xdr:colOff>
      <xdr:row>98</xdr:row>
      <xdr:rowOff>71437</xdr:rowOff>
    </xdr:to>
    <xdr:graphicFrame macro="">
      <xdr:nvGraphicFramePr>
        <xdr:cNvPr id="2" name="Chart 1">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33132</xdr:colOff>
      <xdr:row>82</xdr:row>
      <xdr:rowOff>73715</xdr:rowOff>
    </xdr:from>
    <xdr:to>
      <xdr:col>13</xdr:col>
      <xdr:colOff>541130</xdr:colOff>
      <xdr:row>98</xdr:row>
      <xdr:rowOff>110435</xdr:rowOff>
    </xdr:to>
    <xdr:graphicFrame macro="">
      <xdr:nvGraphicFramePr>
        <xdr:cNvPr id="2" name="Chart 1">
          <a:extLst>
            <a:ext uri="{FF2B5EF4-FFF2-40B4-BE49-F238E27FC236}">
              <a16:creationId xmlns:a16="http://schemas.microsoft.com/office/drawing/2014/main" id="{00000000-0008-0000-0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8</xdr:col>
      <xdr:colOff>33131</xdr:colOff>
      <xdr:row>2</xdr:row>
      <xdr:rowOff>33131</xdr:rowOff>
    </xdr:from>
    <xdr:to>
      <xdr:col>13</xdr:col>
      <xdr:colOff>215348</xdr:colOff>
      <xdr:row>13</xdr:row>
      <xdr:rowOff>570</xdr:rowOff>
    </xdr:to>
    <xdr:graphicFrame macro="">
      <xdr:nvGraphicFramePr>
        <xdr:cNvPr id="2" name="Chart 1">
          <a:extLst>
            <a:ext uri="{FF2B5EF4-FFF2-40B4-BE49-F238E27FC236}">
              <a16:creationId xmlns:a16="http://schemas.microsoft.com/office/drawing/2014/main" id="{00000000-0008-0000-03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107675</xdr:colOff>
      <xdr:row>2</xdr:row>
      <xdr:rowOff>53294</xdr:rowOff>
    </xdr:from>
    <xdr:to>
      <xdr:col>20</xdr:col>
      <xdr:colOff>440242</xdr:colOff>
      <xdr:row>12</xdr:row>
      <xdr:rowOff>145265</xdr:rowOff>
    </xdr:to>
    <xdr:graphicFrame macro="">
      <xdr:nvGraphicFramePr>
        <xdr:cNvPr id="3" name="Chart 2">
          <a:extLst>
            <a:ext uri="{FF2B5EF4-FFF2-40B4-BE49-F238E27FC236}">
              <a16:creationId xmlns:a16="http://schemas.microsoft.com/office/drawing/2014/main" id="{00000000-0008-0000-03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4</xdr:col>
      <xdr:colOff>0</xdr:colOff>
      <xdr:row>1</xdr:row>
      <xdr:rowOff>102704</xdr:rowOff>
    </xdr:from>
    <xdr:to>
      <xdr:col>17</xdr:col>
      <xdr:colOff>604630</xdr:colOff>
      <xdr:row>22</xdr:row>
      <xdr:rowOff>24849</xdr:rowOff>
    </xdr:to>
    <xdr:graphicFrame macro="">
      <xdr:nvGraphicFramePr>
        <xdr:cNvPr id="3" name="Chart 2">
          <a:extLst>
            <a:ext uri="{FF2B5EF4-FFF2-40B4-BE49-F238E27FC236}">
              <a16:creationId xmlns:a16="http://schemas.microsoft.com/office/drawing/2014/main" id="{00000000-0008-0000-05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oneCellAnchor>
    <xdr:from>
      <xdr:col>0</xdr:col>
      <xdr:colOff>409575</xdr:colOff>
      <xdr:row>34</xdr:row>
      <xdr:rowOff>19050</xdr:rowOff>
    </xdr:from>
    <xdr:ext cx="3600451" cy="273536"/>
    <mc:AlternateContent xmlns:mc="http://schemas.openxmlformats.org/markup-compatibility/2006" xmlns:a14="http://schemas.microsoft.com/office/drawing/2010/main">
      <mc:Choice Requires="a14">
        <xdr:sp macro="" textlink="">
          <xdr:nvSpPr>
            <xdr:cNvPr id="3" name="TextBox 2">
              <a:extLst>
                <a:ext uri="{FF2B5EF4-FFF2-40B4-BE49-F238E27FC236}">
                  <a16:creationId xmlns:a16="http://schemas.microsoft.com/office/drawing/2014/main" id="{00000000-0008-0000-0600-000003000000}"/>
                </a:ext>
              </a:extLst>
            </xdr:cNvPr>
            <xdr:cNvSpPr txBox="1"/>
          </xdr:nvSpPr>
          <xdr:spPr>
            <a:xfrm>
              <a:off x="409575" y="6772275"/>
              <a:ext cx="3600451" cy="27353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14:m>
                <m:oMath xmlns:m="http://schemas.openxmlformats.org/officeDocument/2006/math">
                  <m:sSub>
                    <m:sSubPr>
                      <m:ctrlPr>
                        <a:rPr lang="en-GB" sz="1200" b="0" i="1">
                          <a:latin typeface="Cambria Math" panose="02040503050406030204" pitchFamily="18" charset="0"/>
                        </a:rPr>
                      </m:ctrlPr>
                    </m:sSubPr>
                    <m:e>
                      <m:r>
                        <a:rPr lang="en-GB" sz="1200" b="0" i="1">
                          <a:latin typeface="Cambria Math" panose="02040503050406030204" pitchFamily="18" charset="0"/>
                        </a:rPr>
                        <m:t>𝐸</m:t>
                      </m:r>
                    </m:e>
                    <m:sub>
                      <m:r>
                        <a:rPr lang="en-GB" sz="1200" b="0" i="1">
                          <a:latin typeface="Cambria Math" panose="02040503050406030204" pitchFamily="18" charset="0"/>
                        </a:rPr>
                        <m:t>𝑂𝑝𝑒𝑟</m:t>
                      </m:r>
                    </m:sub>
                  </m:sSub>
                  <m:r>
                    <a:rPr lang="en-GB" sz="1200" b="0" i="1">
                      <a:latin typeface="Cambria Math" panose="02040503050406030204" pitchFamily="18" charset="0"/>
                    </a:rPr>
                    <m:t>= </m:t>
                  </m:r>
                  <m:sSub>
                    <m:sSubPr>
                      <m:ctrlPr>
                        <a:rPr lang="en-GB" sz="1200" b="0" i="1">
                          <a:latin typeface="Cambria Math" panose="02040503050406030204" pitchFamily="18" charset="0"/>
                        </a:rPr>
                      </m:ctrlPr>
                    </m:sSubPr>
                    <m:e>
                      <m:r>
                        <a:rPr lang="en-GB" sz="1200" b="0" i="1">
                          <a:latin typeface="Cambria Math" panose="02040503050406030204" pitchFamily="18" charset="0"/>
                        </a:rPr>
                        <m:t>𝑅𝐴𝑀</m:t>
                      </m:r>
                    </m:e>
                    <m:sub>
                      <m:r>
                        <a:rPr lang="en-GB" sz="1200" b="0" i="1">
                          <a:latin typeface="Cambria Math" panose="02040503050406030204" pitchFamily="18" charset="0"/>
                        </a:rPr>
                        <m:t>𝐵</m:t>
                      </m:r>
                    </m:sub>
                  </m:sSub>
                  <m:r>
                    <a:rPr lang="en-GB" sz="1200" b="0" i="1">
                      <a:latin typeface="Cambria Math" panose="02040503050406030204" pitchFamily="18" charset="0"/>
                    </a:rPr>
                    <m:t> ∗ </m:t>
                  </m:r>
                  <m:f>
                    <m:fPr>
                      <m:ctrlPr>
                        <a:rPr lang="en-GB" sz="1200" b="0" i="1">
                          <a:latin typeface="Cambria Math" panose="02040503050406030204" pitchFamily="18" charset="0"/>
                        </a:rPr>
                      </m:ctrlPr>
                    </m:fPr>
                    <m:num>
                      <m:sSub>
                        <m:sSubPr>
                          <m:ctrlPr>
                            <a:rPr lang="en-GB" sz="1200" b="0" i="1">
                              <a:latin typeface="Cambria Math" panose="02040503050406030204" pitchFamily="18" charset="0"/>
                            </a:rPr>
                          </m:ctrlPr>
                        </m:sSubPr>
                        <m:e>
                          <m:r>
                            <a:rPr lang="en-GB" sz="1200" b="0" i="1">
                              <a:latin typeface="Cambria Math" panose="02040503050406030204" pitchFamily="18" charset="0"/>
                            </a:rPr>
                            <m:t>(</m:t>
                          </m:r>
                          <m:r>
                            <a:rPr lang="en-GB" sz="1200" b="0" i="1">
                              <a:latin typeface="Cambria Math" panose="02040503050406030204" pitchFamily="18" charset="0"/>
                            </a:rPr>
                            <m:t>𝐸</m:t>
                          </m:r>
                        </m:e>
                        <m:sub>
                          <m:r>
                            <a:rPr lang="en-GB" sz="1200" b="0" i="1">
                              <a:latin typeface="Cambria Math" panose="02040503050406030204" pitchFamily="18" charset="0"/>
                            </a:rPr>
                            <m:t>𝐵</m:t>
                          </m:r>
                          <m:r>
                            <a:rPr lang="en-GB" sz="1200" b="0" i="1">
                              <a:latin typeface="Cambria Math" panose="02040503050406030204" pitchFamily="18" charset="0"/>
                            </a:rPr>
                            <m:t>,</m:t>
                          </m:r>
                          <m:r>
                            <a:rPr lang="en-GB" sz="1200" b="0" i="1">
                              <a:latin typeface="Cambria Math" panose="02040503050406030204" pitchFamily="18" charset="0"/>
                            </a:rPr>
                            <m:t>𝑟</m:t>
                          </m:r>
                        </m:sub>
                      </m:sSub>
                      <m:r>
                        <a:rPr lang="en-GB" sz="1200" b="0" i="1">
                          <a:latin typeface="Cambria Math" panose="02040503050406030204" pitchFamily="18" charset="0"/>
                        </a:rPr>
                        <m:t>+ </m:t>
                      </m:r>
                      <m:sSub>
                        <m:sSubPr>
                          <m:ctrlPr>
                            <a:rPr lang="en-GB" sz="1200" b="0" i="1">
                              <a:latin typeface="Cambria Math" panose="02040503050406030204" pitchFamily="18" charset="0"/>
                            </a:rPr>
                          </m:ctrlPr>
                        </m:sSubPr>
                        <m:e>
                          <m:r>
                            <a:rPr lang="en-GB" sz="1200" b="0" i="1">
                              <a:latin typeface="Cambria Math" panose="02040503050406030204" pitchFamily="18" charset="0"/>
                            </a:rPr>
                            <m:t>𝐸</m:t>
                          </m:r>
                        </m:e>
                        <m:sub>
                          <m:r>
                            <a:rPr lang="en-GB" sz="1200" b="0" i="1">
                              <a:latin typeface="Cambria Math" panose="02040503050406030204" pitchFamily="18" charset="0"/>
                            </a:rPr>
                            <m:t>𝐵</m:t>
                          </m:r>
                          <m:r>
                            <a:rPr lang="en-GB" sz="1200" b="0" i="1">
                              <a:latin typeface="Cambria Math" panose="02040503050406030204" pitchFamily="18" charset="0"/>
                            </a:rPr>
                            <m:t>,</m:t>
                          </m:r>
                          <m:r>
                            <a:rPr lang="en-GB" sz="1200" b="0" i="1">
                              <a:latin typeface="Cambria Math" panose="02040503050406030204" pitchFamily="18" charset="0"/>
                            </a:rPr>
                            <m:t>𝑤</m:t>
                          </m:r>
                        </m:sub>
                      </m:sSub>
                      <m:r>
                        <a:rPr lang="en-GB" sz="1200" b="0" i="1">
                          <a:latin typeface="Cambria Math" panose="02040503050406030204" pitchFamily="18" charset="0"/>
                        </a:rPr>
                        <m:t>) </m:t>
                      </m:r>
                    </m:num>
                    <m:den>
                      <m:r>
                        <a:rPr lang="en-GB" sz="1200" b="0" i="1">
                          <a:latin typeface="Cambria Math" panose="02040503050406030204" pitchFamily="18" charset="0"/>
                        </a:rPr>
                        <m:t>2</m:t>
                      </m:r>
                    </m:den>
                  </m:f>
                  <m:r>
                    <a:rPr lang="en-GB" sz="1200" b="0" i="1">
                      <a:latin typeface="Cambria Math" panose="02040503050406030204" pitchFamily="18" charset="0"/>
                    </a:rPr>
                    <m:t> </m:t>
                  </m:r>
                </m:oMath>
              </a14:m>
              <a:r>
                <a:rPr lang="en-GB" sz="1200"/>
                <a:t> </a:t>
              </a:r>
              <a:r>
                <a:rPr lang="en-GB" sz="1200" baseline="0"/>
                <a:t> * </a:t>
              </a:r>
              <a14:m>
                <m:oMath xmlns:m="http://schemas.openxmlformats.org/officeDocument/2006/math">
                  <m:sSub>
                    <m:sSubPr>
                      <m:ctrlPr>
                        <a:rPr lang="en-GB" sz="1200" b="0" i="1">
                          <a:solidFill>
                            <a:schemeClr val="tx1"/>
                          </a:solidFill>
                          <a:effectLst/>
                          <a:latin typeface="Cambria Math" panose="02040503050406030204" pitchFamily="18" charset="0"/>
                          <a:ea typeface="+mn-ea"/>
                          <a:cs typeface="+mn-cs"/>
                        </a:rPr>
                      </m:ctrlPr>
                    </m:sSubPr>
                    <m:e>
                      <m:r>
                        <a:rPr lang="en-GB" sz="1200" b="0" i="1">
                          <a:solidFill>
                            <a:schemeClr val="tx1"/>
                          </a:solidFill>
                          <a:effectLst/>
                          <a:latin typeface="Cambria Math" panose="02040503050406030204" pitchFamily="18" charset="0"/>
                          <a:ea typeface="+mn-ea"/>
                          <a:cs typeface="+mn-cs"/>
                        </a:rPr>
                        <m:t>𝐶𝑃𝑈</m:t>
                      </m:r>
                    </m:e>
                    <m:sub>
                      <m:r>
                        <a:rPr lang="en-GB" sz="1200" b="0" i="1">
                          <a:solidFill>
                            <a:schemeClr val="tx1"/>
                          </a:solidFill>
                          <a:effectLst/>
                          <a:latin typeface="Cambria Math" panose="02040503050406030204" pitchFamily="18" charset="0"/>
                          <a:ea typeface="+mn-ea"/>
                          <a:cs typeface="+mn-cs"/>
                        </a:rPr>
                        <m:t>%</m:t>
                      </m:r>
                    </m:sub>
                  </m:sSub>
                  <m:r>
                    <a:rPr lang="en-GB" sz="1200" b="0" i="1">
                      <a:solidFill>
                        <a:schemeClr val="tx1"/>
                      </a:solidFill>
                      <a:effectLst/>
                      <a:latin typeface="Cambria Math" panose="02040503050406030204" pitchFamily="18" charset="0"/>
                      <a:ea typeface="+mn-ea"/>
                      <a:cs typeface="+mn-cs"/>
                    </a:rPr>
                    <m:t> </m:t>
                  </m:r>
                </m:oMath>
              </a14:m>
              <a:r>
                <a:rPr lang="en-GB" sz="1200"/>
                <a:t> * U(0,1)</a:t>
              </a:r>
            </a:p>
          </xdr:txBody>
        </xdr:sp>
      </mc:Choice>
      <mc:Fallback xmlns="">
        <xdr:sp macro="" textlink="">
          <xdr:nvSpPr>
            <xdr:cNvPr id="3" name="TextBox 2">
              <a:extLst>
                <a:ext uri="{FF2B5EF4-FFF2-40B4-BE49-F238E27FC236}">
                  <a16:creationId xmlns:a16="http://schemas.microsoft.com/office/drawing/2014/main" id="{B293AB78-BB95-4172-AEBB-6277F3DB8643}"/>
                </a:ext>
              </a:extLst>
            </xdr:cNvPr>
            <xdr:cNvSpPr txBox="1"/>
          </xdr:nvSpPr>
          <xdr:spPr>
            <a:xfrm>
              <a:off x="409575" y="6772275"/>
              <a:ext cx="3600451" cy="27353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n-GB" sz="1200" b="0" i="0">
                  <a:latin typeface="Cambria Math" panose="02040503050406030204" pitchFamily="18" charset="0"/>
                </a:rPr>
                <a:t>𝐸_𝑂𝑝𝑒𝑟= 〖𝑅𝐴𝑀〗_𝐵  ∗  (〖(𝐸〗_(𝐵,𝑟)+ 𝐸_(𝐵,𝑤)) )/2  </a:t>
              </a:r>
              <a:r>
                <a:rPr lang="en-GB" sz="1200"/>
                <a:t> </a:t>
              </a:r>
              <a:r>
                <a:rPr lang="en-GB" sz="1200" baseline="0"/>
                <a:t> * </a:t>
              </a:r>
              <a:r>
                <a:rPr lang="en-GB" sz="1200" b="0" i="0">
                  <a:solidFill>
                    <a:schemeClr val="tx1"/>
                  </a:solidFill>
                  <a:effectLst/>
                  <a:latin typeface="+mn-lt"/>
                  <a:ea typeface="+mn-ea"/>
                  <a:cs typeface="+mn-cs"/>
                </a:rPr>
                <a:t>〖</a:t>
              </a:r>
              <a:r>
                <a:rPr lang="en-GB" sz="1200" b="0" i="0">
                  <a:solidFill>
                    <a:schemeClr val="tx1"/>
                  </a:solidFill>
                  <a:effectLst/>
                  <a:latin typeface="Cambria Math" panose="02040503050406030204" pitchFamily="18" charset="0"/>
                  <a:ea typeface="+mn-ea"/>
                  <a:cs typeface="+mn-cs"/>
                </a:rPr>
                <a:t>𝐶𝑃𝑈</a:t>
              </a:r>
              <a:r>
                <a:rPr lang="en-GB" sz="1200" b="0" i="0">
                  <a:solidFill>
                    <a:schemeClr val="tx1"/>
                  </a:solidFill>
                  <a:effectLst/>
                  <a:latin typeface="+mn-lt"/>
                  <a:ea typeface="+mn-ea"/>
                  <a:cs typeface="+mn-cs"/>
                </a:rPr>
                <a:t>〗_</a:t>
              </a:r>
              <a:r>
                <a:rPr lang="en-GB" sz="1200" b="0" i="0">
                  <a:solidFill>
                    <a:schemeClr val="tx1"/>
                  </a:solidFill>
                  <a:effectLst/>
                  <a:latin typeface="Cambria Math" panose="02040503050406030204" pitchFamily="18" charset="0"/>
                  <a:ea typeface="+mn-ea"/>
                  <a:cs typeface="+mn-cs"/>
                </a:rPr>
                <a:t>%</a:t>
              </a:r>
              <a:r>
                <a:rPr lang="en-GB" sz="1200" b="0" i="0">
                  <a:solidFill>
                    <a:schemeClr val="tx1"/>
                  </a:solidFill>
                  <a:effectLst/>
                  <a:latin typeface="+mn-lt"/>
                  <a:ea typeface="+mn-ea"/>
                  <a:cs typeface="+mn-cs"/>
                </a:rPr>
                <a:t>  </a:t>
              </a:r>
              <a:r>
                <a:rPr lang="en-GB" sz="1200"/>
                <a:t> * U(0,1)</a:t>
              </a:r>
            </a:p>
          </xdr:txBody>
        </xdr:sp>
      </mc:Fallback>
    </mc:AlternateContent>
    <xdr:clientData/>
  </xdr:oneCellAnchor>
  <xdr:twoCellAnchor>
    <xdr:from>
      <xdr:col>4</xdr:col>
      <xdr:colOff>8282</xdr:colOff>
      <xdr:row>2</xdr:row>
      <xdr:rowOff>36444</xdr:rowOff>
    </xdr:from>
    <xdr:to>
      <xdr:col>7</xdr:col>
      <xdr:colOff>1051890</xdr:colOff>
      <xdr:row>16</xdr:row>
      <xdr:rowOff>71231</xdr:rowOff>
    </xdr:to>
    <xdr:graphicFrame macro="">
      <xdr:nvGraphicFramePr>
        <xdr:cNvPr id="6" name="Chart 5">
          <a:extLst>
            <a:ext uri="{FF2B5EF4-FFF2-40B4-BE49-F238E27FC236}">
              <a16:creationId xmlns:a16="http://schemas.microsoft.com/office/drawing/2014/main" id="{00000000-0008-0000-06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952499</xdr:colOff>
      <xdr:row>2</xdr:row>
      <xdr:rowOff>28161</xdr:rowOff>
    </xdr:from>
    <xdr:to>
      <xdr:col>11</xdr:col>
      <xdr:colOff>604630</xdr:colOff>
      <xdr:row>16</xdr:row>
      <xdr:rowOff>62948</xdr:rowOff>
    </xdr:to>
    <xdr:graphicFrame macro="">
      <xdr:nvGraphicFramePr>
        <xdr:cNvPr id="7" name="Chart 6">
          <a:extLst>
            <a:ext uri="{FF2B5EF4-FFF2-40B4-BE49-F238E27FC236}">
              <a16:creationId xmlns:a16="http://schemas.microsoft.com/office/drawing/2014/main" id="{00000000-0008-0000-06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66261</xdr:colOff>
      <xdr:row>15</xdr:row>
      <xdr:rowOff>135835</xdr:rowOff>
    </xdr:from>
    <xdr:to>
      <xdr:col>11</xdr:col>
      <xdr:colOff>521804</xdr:colOff>
      <xdr:row>30</xdr:row>
      <xdr:rowOff>145774</xdr:rowOff>
    </xdr:to>
    <xdr:graphicFrame macro="">
      <xdr:nvGraphicFramePr>
        <xdr:cNvPr id="11" name="Chart 10">
          <a:extLst>
            <a:ext uri="{FF2B5EF4-FFF2-40B4-BE49-F238E27FC236}">
              <a16:creationId xmlns:a16="http://schemas.microsoft.com/office/drawing/2014/main" id="{00000000-0008-0000-0600-00000B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904875</xdr:colOff>
      <xdr:row>8</xdr:row>
      <xdr:rowOff>19050</xdr:rowOff>
    </xdr:from>
    <xdr:to>
      <xdr:col>2</xdr:col>
      <xdr:colOff>723900</xdr:colOff>
      <xdr:row>8</xdr:row>
      <xdr:rowOff>200025</xdr:rowOff>
    </xdr:to>
    <xdr:pic>
      <xdr:nvPicPr>
        <xdr:cNvPr id="8" name="Picture 7">
          <a:extLst>
            <a:ext uri="{FF2B5EF4-FFF2-40B4-BE49-F238E27FC236}">
              <a16:creationId xmlns:a16="http://schemas.microsoft.com/office/drawing/2014/main" id="{00000000-0008-0000-0600-000008000000}"/>
            </a:ext>
          </a:extLst>
        </xdr:cNvPr>
        <xdr:cNvPicPr>
          <a:picLocks noChangeAspect="1" noChangeArrowheads="1"/>
        </xdr:cNvPicPr>
      </xdr:nvPicPr>
      <xdr:blipFill>
        <a:blip xmlns:r="http://schemas.openxmlformats.org/officeDocument/2006/relationships" r:embed="rId4">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904875" y="1600200"/>
          <a:ext cx="2905125" cy="180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oneCellAnchor>
    <xdr:from>
      <xdr:col>0</xdr:col>
      <xdr:colOff>6211</xdr:colOff>
      <xdr:row>17</xdr:row>
      <xdr:rowOff>57150</xdr:rowOff>
    </xdr:from>
    <xdr:ext cx="4549223" cy="182614"/>
    <mc:AlternateContent xmlns:mc="http://schemas.openxmlformats.org/markup-compatibility/2006" xmlns:a14="http://schemas.microsoft.com/office/drawing/2010/main">
      <mc:Choice Requires="a14">
        <xdr:sp macro="" textlink="">
          <xdr:nvSpPr>
            <xdr:cNvPr id="2" name="TextBox 1">
              <a:extLst>
                <a:ext uri="{FF2B5EF4-FFF2-40B4-BE49-F238E27FC236}">
                  <a16:creationId xmlns:a16="http://schemas.microsoft.com/office/drawing/2014/main" id="{00000000-0008-0000-0700-000002000000}"/>
                </a:ext>
              </a:extLst>
            </xdr:cNvPr>
            <xdr:cNvSpPr txBox="1"/>
          </xdr:nvSpPr>
          <xdr:spPr>
            <a:xfrm flipH="1">
              <a:off x="6211" y="3361911"/>
              <a:ext cx="4549223" cy="182614"/>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14:m>
                <m:oMath xmlns:m="http://schemas.openxmlformats.org/officeDocument/2006/math">
                  <m:sSub>
                    <m:sSubPr>
                      <m:ctrlPr>
                        <a:rPr lang="en-GB" sz="1100" b="0" i="1">
                          <a:latin typeface="Cambria Math" panose="02040503050406030204" pitchFamily="18" charset="0"/>
                        </a:rPr>
                      </m:ctrlPr>
                    </m:sSubPr>
                    <m:e>
                      <m:r>
                        <a:rPr lang="en-GB" sz="1100" b="0" i="1">
                          <a:latin typeface="Cambria Math" panose="02040503050406030204" pitchFamily="18" charset="0"/>
                        </a:rPr>
                        <m:t>𝐸</m:t>
                      </m:r>
                    </m:e>
                    <m:sub>
                      <m:r>
                        <a:rPr lang="en-GB" sz="1100" b="0" i="1">
                          <a:latin typeface="Cambria Math" panose="02040503050406030204" pitchFamily="18" charset="0"/>
                        </a:rPr>
                        <m:t>h𝑑𝑑</m:t>
                      </m:r>
                    </m:sub>
                  </m:sSub>
                </m:oMath>
              </a14:m>
              <a:r>
                <a:rPr lang="en-GB" sz="1100" b="0"/>
                <a:t> = </a:t>
              </a:r>
              <a14:m>
                <m:oMath xmlns:m="http://schemas.openxmlformats.org/officeDocument/2006/math">
                  <m:sSub>
                    <m:sSubPr>
                      <m:ctrlPr>
                        <a:rPr lang="en-GB" sz="1100" b="0" i="1">
                          <a:latin typeface="Cambria Math" panose="02040503050406030204" pitchFamily="18" charset="0"/>
                        </a:rPr>
                      </m:ctrlPr>
                    </m:sSubPr>
                    <m:e>
                      <m:r>
                        <a:rPr lang="en-GB" sz="1100" b="0" i="1">
                          <a:latin typeface="Cambria Math" panose="02040503050406030204" pitchFamily="18" charset="0"/>
                        </a:rPr>
                        <m:t>𝑃</m:t>
                      </m:r>
                    </m:e>
                    <m:sub>
                      <m:r>
                        <a:rPr lang="en-GB" sz="1100" b="0" i="1">
                          <a:latin typeface="Cambria Math" panose="02040503050406030204" pitchFamily="18" charset="0"/>
                        </a:rPr>
                        <m:t>𝑠𝑝𝑖𝑛</m:t>
                      </m:r>
                      <m:r>
                        <a:rPr lang="en-GB" sz="1100" b="0" i="1">
                          <a:latin typeface="Cambria Math" panose="02040503050406030204" pitchFamily="18" charset="0"/>
                        </a:rPr>
                        <m:t>−</m:t>
                      </m:r>
                      <m:r>
                        <a:rPr lang="en-GB" sz="1100" b="0" i="1">
                          <a:latin typeface="Cambria Math" panose="02040503050406030204" pitchFamily="18" charset="0"/>
                        </a:rPr>
                        <m:t>𝑢𝑝</m:t>
                      </m:r>
                    </m:sub>
                  </m:sSub>
                  <m:r>
                    <a:rPr lang="en-GB" sz="1100" b="0" i="1">
                      <a:latin typeface="Cambria Math" panose="02040503050406030204" pitchFamily="18" charset="0"/>
                    </a:rPr>
                    <m:t>∗ </m:t>
                  </m:r>
                  <m:sSub>
                    <m:sSubPr>
                      <m:ctrlPr>
                        <a:rPr lang="en-GB" sz="1100" b="0" i="1">
                          <a:latin typeface="Cambria Math" panose="02040503050406030204" pitchFamily="18" charset="0"/>
                        </a:rPr>
                      </m:ctrlPr>
                    </m:sSubPr>
                    <m:e>
                      <m:r>
                        <a:rPr lang="en-GB" sz="1100" b="0" i="1">
                          <a:latin typeface="Cambria Math" panose="02040503050406030204" pitchFamily="18" charset="0"/>
                        </a:rPr>
                        <m:t>𝑡</m:t>
                      </m:r>
                    </m:e>
                    <m:sub>
                      <m:r>
                        <a:rPr lang="en-GB" sz="1100" b="0" i="1">
                          <a:latin typeface="Cambria Math" panose="02040503050406030204" pitchFamily="18" charset="0"/>
                        </a:rPr>
                        <m:t>𝑠𝑢</m:t>
                      </m:r>
                    </m:sub>
                  </m:sSub>
                  <m:r>
                    <a:rPr lang="en-GB" sz="1100" b="0" i="1">
                      <a:latin typeface="Cambria Math" panose="02040503050406030204" pitchFamily="18" charset="0"/>
                    </a:rPr>
                    <m:t>+ </m:t>
                  </m:r>
                  <m:sSub>
                    <m:sSubPr>
                      <m:ctrlPr>
                        <a:rPr lang="en-GB" sz="1100" b="0" i="1">
                          <a:latin typeface="Cambria Math" panose="02040503050406030204" pitchFamily="18" charset="0"/>
                        </a:rPr>
                      </m:ctrlPr>
                    </m:sSubPr>
                    <m:e>
                      <m:r>
                        <a:rPr lang="en-GB" sz="1100" b="0" i="1">
                          <a:latin typeface="Cambria Math" panose="02040503050406030204" pitchFamily="18" charset="0"/>
                        </a:rPr>
                        <m:t>𝑃</m:t>
                      </m:r>
                    </m:e>
                    <m:sub>
                      <m:r>
                        <a:rPr lang="en-GB" sz="1100" b="0" i="1">
                          <a:latin typeface="Cambria Math" panose="02040503050406030204" pitchFamily="18" charset="0"/>
                        </a:rPr>
                        <m:t>𝑟𝑒𝑎𝑑</m:t>
                      </m:r>
                    </m:sub>
                  </m:sSub>
                  <m:nary>
                    <m:naryPr>
                      <m:chr m:val="∑"/>
                      <m:subHide m:val="on"/>
                      <m:supHide m:val="on"/>
                      <m:ctrlPr>
                        <a:rPr lang="en-GB" sz="1100" b="0" i="1">
                          <a:latin typeface="Cambria Math" panose="02040503050406030204" pitchFamily="18" charset="0"/>
                        </a:rPr>
                      </m:ctrlPr>
                    </m:naryPr>
                    <m:sub/>
                    <m:sup/>
                    <m:e>
                      <m:sSub>
                        <m:sSubPr>
                          <m:ctrlPr>
                            <a:rPr lang="en-GB" sz="1100" b="0" i="1">
                              <a:latin typeface="Cambria Math" panose="02040503050406030204" pitchFamily="18" charset="0"/>
                            </a:rPr>
                          </m:ctrlPr>
                        </m:sSubPr>
                        <m:e>
                          <m:r>
                            <a:rPr lang="en-GB" sz="1100" b="0" i="1">
                              <a:latin typeface="Cambria Math" panose="02040503050406030204" pitchFamily="18" charset="0"/>
                            </a:rPr>
                            <m:t>𝑁</m:t>
                          </m:r>
                        </m:e>
                        <m:sub>
                          <m:r>
                            <a:rPr lang="en-GB" sz="1100" b="0" i="1">
                              <a:latin typeface="Cambria Math" panose="02040503050406030204" pitchFamily="18" charset="0"/>
                            </a:rPr>
                            <m:t>𝑟</m:t>
                          </m:r>
                        </m:sub>
                      </m:sSub>
                      <m:r>
                        <a:rPr lang="en-GB" sz="1100" b="0" i="1">
                          <a:latin typeface="Cambria Math" panose="02040503050406030204" pitchFamily="18" charset="0"/>
                        </a:rPr>
                        <m:t>∗ </m:t>
                      </m:r>
                      <m:sSub>
                        <m:sSubPr>
                          <m:ctrlPr>
                            <a:rPr lang="en-GB" sz="1100" b="0" i="1">
                              <a:latin typeface="Cambria Math" panose="02040503050406030204" pitchFamily="18" charset="0"/>
                            </a:rPr>
                          </m:ctrlPr>
                        </m:sSubPr>
                        <m:e>
                          <m:r>
                            <a:rPr lang="en-GB" sz="1100" b="0" i="1">
                              <a:latin typeface="Cambria Math" panose="02040503050406030204" pitchFamily="18" charset="0"/>
                            </a:rPr>
                            <m:t>𝑡</m:t>
                          </m:r>
                        </m:e>
                        <m:sub>
                          <m:r>
                            <a:rPr lang="en-GB" sz="1100" b="0" i="1">
                              <a:latin typeface="Cambria Math" panose="02040503050406030204" pitchFamily="18" charset="0"/>
                            </a:rPr>
                            <m:t>𝑟</m:t>
                          </m:r>
                        </m:sub>
                      </m:sSub>
                      <m:r>
                        <a:rPr lang="en-GB" sz="1100" b="0" i="1">
                          <a:latin typeface="Cambria Math" panose="02040503050406030204" pitchFamily="18" charset="0"/>
                        </a:rPr>
                        <m:t>+</m:t>
                      </m:r>
                    </m:e>
                  </m:nary>
                  <m:sSub>
                    <m:sSubPr>
                      <m:ctrlPr>
                        <a:rPr lang="en-GB" sz="1100" b="0" i="1">
                          <a:latin typeface="Cambria Math" panose="02040503050406030204" pitchFamily="18" charset="0"/>
                        </a:rPr>
                      </m:ctrlPr>
                    </m:sSubPr>
                    <m:e>
                      <m:r>
                        <a:rPr lang="en-GB" sz="1100" b="0" i="1">
                          <a:latin typeface="Cambria Math" panose="02040503050406030204" pitchFamily="18" charset="0"/>
                        </a:rPr>
                        <m:t>𝑃</m:t>
                      </m:r>
                    </m:e>
                    <m:sub>
                      <m:r>
                        <a:rPr lang="en-GB" sz="1100" b="0" i="1">
                          <a:latin typeface="Cambria Math" panose="02040503050406030204" pitchFamily="18" charset="0"/>
                        </a:rPr>
                        <m:t>𝑤𝑟𝑖𝑡𝑒</m:t>
                      </m:r>
                    </m:sub>
                  </m:sSub>
                  <m:nary>
                    <m:naryPr>
                      <m:chr m:val="∑"/>
                      <m:subHide m:val="on"/>
                      <m:supHide m:val="on"/>
                      <m:ctrlPr>
                        <a:rPr lang="en-GB" sz="1100" b="0" i="1">
                          <a:latin typeface="Cambria Math" panose="02040503050406030204" pitchFamily="18" charset="0"/>
                        </a:rPr>
                      </m:ctrlPr>
                    </m:naryPr>
                    <m:sub/>
                    <m:sup/>
                    <m:e>
                      <m:sSub>
                        <m:sSubPr>
                          <m:ctrlPr>
                            <a:rPr lang="en-GB" sz="1100" b="0" i="1">
                              <a:latin typeface="Cambria Math" panose="02040503050406030204" pitchFamily="18" charset="0"/>
                            </a:rPr>
                          </m:ctrlPr>
                        </m:sSubPr>
                        <m:e>
                          <m:r>
                            <a:rPr lang="en-GB" sz="1100" b="0" i="1">
                              <a:latin typeface="Cambria Math" panose="02040503050406030204" pitchFamily="18" charset="0"/>
                            </a:rPr>
                            <m:t>𝑁</m:t>
                          </m:r>
                        </m:e>
                        <m:sub>
                          <m:r>
                            <a:rPr lang="en-GB" sz="1100" b="0" i="1">
                              <a:latin typeface="Cambria Math" panose="02040503050406030204" pitchFamily="18" charset="0"/>
                            </a:rPr>
                            <m:t>𝑤</m:t>
                          </m:r>
                        </m:sub>
                      </m:sSub>
                      <m:r>
                        <a:rPr lang="en-GB" sz="1100" b="0" i="1">
                          <a:latin typeface="Cambria Math" panose="02040503050406030204" pitchFamily="18" charset="0"/>
                        </a:rPr>
                        <m:t>∗ </m:t>
                      </m:r>
                      <m:sSub>
                        <m:sSubPr>
                          <m:ctrlPr>
                            <a:rPr lang="en-GB" sz="1100" b="0" i="1">
                              <a:latin typeface="Cambria Math" panose="02040503050406030204" pitchFamily="18" charset="0"/>
                            </a:rPr>
                          </m:ctrlPr>
                        </m:sSubPr>
                        <m:e>
                          <m:r>
                            <a:rPr lang="en-GB" sz="1100" b="0" i="1">
                              <a:latin typeface="Cambria Math" panose="02040503050406030204" pitchFamily="18" charset="0"/>
                            </a:rPr>
                            <m:t>𝑡</m:t>
                          </m:r>
                        </m:e>
                        <m:sub>
                          <m:r>
                            <a:rPr lang="en-GB" sz="1100" b="0" i="1">
                              <a:latin typeface="Cambria Math" panose="02040503050406030204" pitchFamily="18" charset="0"/>
                            </a:rPr>
                            <m:t>𝑤</m:t>
                          </m:r>
                        </m:sub>
                      </m:sSub>
                      <m:r>
                        <a:rPr lang="en-GB" sz="1100" b="0" i="1">
                          <a:latin typeface="Cambria Math" panose="02040503050406030204" pitchFamily="18" charset="0"/>
                        </a:rPr>
                        <m:t>+ </m:t>
                      </m:r>
                      <m:nary>
                        <m:naryPr>
                          <m:chr m:val="∑"/>
                          <m:subHide m:val="on"/>
                          <m:supHide m:val="on"/>
                          <m:ctrlPr>
                            <a:rPr lang="en-GB" sz="1100" b="0" i="1">
                              <a:latin typeface="Cambria Math" panose="02040503050406030204" pitchFamily="18" charset="0"/>
                            </a:rPr>
                          </m:ctrlPr>
                        </m:naryPr>
                        <m:sub/>
                        <m:sup/>
                        <m:e>
                          <m:sSub>
                            <m:sSubPr>
                              <m:ctrlPr>
                                <a:rPr lang="en-GB" sz="1100" b="0" i="1">
                                  <a:latin typeface="Cambria Math" panose="02040503050406030204" pitchFamily="18" charset="0"/>
                                </a:rPr>
                              </m:ctrlPr>
                            </m:sSubPr>
                            <m:e>
                              <m:r>
                                <a:rPr lang="en-GB" sz="1100" b="0" i="1">
                                  <a:latin typeface="Cambria Math" panose="02040503050406030204" pitchFamily="18" charset="0"/>
                                </a:rPr>
                                <m:t>𝑃</m:t>
                              </m:r>
                            </m:e>
                            <m:sub>
                              <m:r>
                                <a:rPr lang="en-GB" sz="1100" b="0" i="1">
                                  <a:latin typeface="Cambria Math" panose="02040503050406030204" pitchFamily="18" charset="0"/>
                                </a:rPr>
                                <m:t>𝑖𝑑𝑙𝑒</m:t>
                              </m:r>
                            </m:sub>
                          </m:sSub>
                          <m:r>
                            <a:rPr lang="en-GB" sz="1100" b="0" i="1">
                              <a:latin typeface="Cambria Math" panose="02040503050406030204" pitchFamily="18" charset="0"/>
                            </a:rPr>
                            <m:t>∗ </m:t>
                          </m:r>
                          <m:sSub>
                            <m:sSubPr>
                              <m:ctrlPr>
                                <a:rPr lang="en-GB" sz="1100" b="0" i="1">
                                  <a:latin typeface="Cambria Math" panose="02040503050406030204" pitchFamily="18" charset="0"/>
                                </a:rPr>
                              </m:ctrlPr>
                            </m:sSubPr>
                            <m:e>
                              <m:r>
                                <a:rPr lang="en-GB" sz="1100" b="0" i="1">
                                  <a:latin typeface="Cambria Math" panose="02040503050406030204" pitchFamily="18" charset="0"/>
                                </a:rPr>
                                <m:t>𝑡</m:t>
                              </m:r>
                            </m:e>
                            <m:sub>
                              <m:r>
                                <a:rPr lang="en-GB" sz="1100" b="0" i="1">
                                  <a:latin typeface="Cambria Math" panose="02040503050406030204" pitchFamily="18" charset="0"/>
                                </a:rPr>
                                <m:t>𝑖𝑑𝑙𝑒</m:t>
                              </m:r>
                            </m:sub>
                          </m:sSub>
                        </m:e>
                      </m:nary>
                    </m:e>
                  </m:nary>
                </m:oMath>
              </a14:m>
              <a:endParaRPr lang="en-GB" sz="1400" b="0"/>
            </a:p>
          </xdr:txBody>
        </xdr:sp>
      </mc:Choice>
      <mc:Fallback xmlns="">
        <xdr:sp macro="" textlink="">
          <xdr:nvSpPr>
            <xdr:cNvPr id="2" name="TextBox 1">
              <a:extLst>
                <a:ext uri="{FF2B5EF4-FFF2-40B4-BE49-F238E27FC236}">
                  <a16:creationId xmlns:a16="http://schemas.microsoft.com/office/drawing/2014/main" xmlns:a14="http://schemas.microsoft.com/office/drawing/2010/main" xmlns="" id="{F3C7C851-B02D-4FE1-A53A-08A80807E532}"/>
                </a:ext>
              </a:extLst>
            </xdr:cNvPr>
            <xdr:cNvSpPr txBox="1"/>
          </xdr:nvSpPr>
          <xdr:spPr>
            <a:xfrm flipH="1">
              <a:off x="6211" y="3361911"/>
              <a:ext cx="4549223" cy="182614"/>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n-GB" sz="1100" b="0" i="0">
                  <a:latin typeface="Cambria Math" panose="02040503050406030204" pitchFamily="18" charset="0"/>
                </a:rPr>
                <a:t>𝐸_ℎ𝑑𝑑</a:t>
              </a:r>
              <a:r>
                <a:rPr lang="en-GB" sz="1100" b="0"/>
                <a:t> = </a:t>
              </a:r>
              <a:r>
                <a:rPr lang="en-GB" sz="1100" b="0" i="0">
                  <a:latin typeface="Cambria Math" panose="02040503050406030204" pitchFamily="18" charset="0"/>
                </a:rPr>
                <a:t>𝑃_(𝑠𝑝𝑖𝑛−𝑢𝑝)∗ 𝑡_𝑠𝑢+ 𝑃_𝑟𝑒𝑎𝑑 ∑▒〖𝑁_𝑟∗ 𝑡_𝑟+〗 𝑃_𝑤𝑟𝑖𝑡𝑒 ∑▒〖𝑁_𝑤∗ 𝑡_𝑤+ ∑▒〖𝑃_𝑖𝑑𝑙𝑒∗ 𝑡_𝑖𝑑𝑙𝑒 〗〗</a:t>
              </a:r>
              <a:endParaRPr lang="en-GB" sz="1400" b="0"/>
            </a:p>
          </xdr:txBody>
        </xdr:sp>
      </mc:Fallback>
    </mc:AlternateContent>
    <xdr:clientData/>
  </xdr:oneCellAnchor>
</xdr:wsDr>
</file>

<file path=xl/drawings/drawing8.xml><?xml version="1.0" encoding="utf-8"?>
<xdr:wsDr xmlns:xdr="http://schemas.openxmlformats.org/drawingml/2006/spreadsheetDrawing" xmlns:a="http://schemas.openxmlformats.org/drawingml/2006/main">
  <xdr:oneCellAnchor>
    <xdr:from>
      <xdr:col>12</xdr:col>
      <xdr:colOff>85724</xdr:colOff>
      <xdr:row>17</xdr:row>
      <xdr:rowOff>185737</xdr:rowOff>
    </xdr:from>
    <xdr:ext cx="3600451" cy="273536"/>
    <mc:AlternateContent xmlns:mc="http://schemas.openxmlformats.org/markup-compatibility/2006" xmlns:a14="http://schemas.microsoft.com/office/drawing/2010/main">
      <mc:Choice Requires="a14">
        <xdr:sp macro="" textlink="">
          <xdr:nvSpPr>
            <xdr:cNvPr id="2" name="TextBox 1">
              <a:extLst>
                <a:ext uri="{FF2B5EF4-FFF2-40B4-BE49-F238E27FC236}">
                  <a16:creationId xmlns:a16="http://schemas.microsoft.com/office/drawing/2014/main" id="{00000000-0008-0000-0800-000002000000}"/>
                </a:ext>
              </a:extLst>
            </xdr:cNvPr>
            <xdr:cNvSpPr txBox="1"/>
          </xdr:nvSpPr>
          <xdr:spPr>
            <a:xfrm>
              <a:off x="7400924" y="3300412"/>
              <a:ext cx="3600451" cy="27353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14:m>
                <m:oMath xmlns:m="http://schemas.openxmlformats.org/officeDocument/2006/math">
                  <m:sSub>
                    <m:sSubPr>
                      <m:ctrlPr>
                        <a:rPr lang="en-GB" sz="1200" b="0" i="1">
                          <a:latin typeface="Cambria Math" panose="02040503050406030204" pitchFamily="18" charset="0"/>
                        </a:rPr>
                      </m:ctrlPr>
                    </m:sSubPr>
                    <m:e>
                      <m:r>
                        <a:rPr lang="en-GB" sz="1200" b="0" i="1">
                          <a:latin typeface="Cambria Math" panose="02040503050406030204" pitchFamily="18" charset="0"/>
                        </a:rPr>
                        <m:t>𝐸</m:t>
                      </m:r>
                    </m:e>
                    <m:sub>
                      <m:r>
                        <a:rPr lang="en-GB" sz="1200" b="0" i="1">
                          <a:latin typeface="Cambria Math" panose="02040503050406030204" pitchFamily="18" charset="0"/>
                        </a:rPr>
                        <m:t>𝑂𝑝𝑒𝑟</m:t>
                      </m:r>
                    </m:sub>
                  </m:sSub>
                  <m:r>
                    <a:rPr lang="en-GB" sz="1200" b="0" i="1">
                      <a:latin typeface="Cambria Math" panose="02040503050406030204" pitchFamily="18" charset="0"/>
                    </a:rPr>
                    <m:t>= </m:t>
                  </m:r>
                  <m:sSub>
                    <m:sSubPr>
                      <m:ctrlPr>
                        <a:rPr lang="en-GB" sz="1200" b="0" i="1">
                          <a:latin typeface="Cambria Math" panose="02040503050406030204" pitchFamily="18" charset="0"/>
                        </a:rPr>
                      </m:ctrlPr>
                    </m:sSubPr>
                    <m:e>
                      <m:r>
                        <a:rPr lang="en-GB" sz="1200" b="0" i="1">
                          <a:latin typeface="Cambria Math" panose="02040503050406030204" pitchFamily="18" charset="0"/>
                        </a:rPr>
                        <m:t>𝑅𝐴𝑀</m:t>
                      </m:r>
                    </m:e>
                    <m:sub>
                      <m:r>
                        <a:rPr lang="en-GB" sz="1200" b="0" i="1">
                          <a:latin typeface="Cambria Math" panose="02040503050406030204" pitchFamily="18" charset="0"/>
                        </a:rPr>
                        <m:t>𝐵</m:t>
                      </m:r>
                    </m:sub>
                  </m:sSub>
                  <m:r>
                    <a:rPr lang="en-GB" sz="1200" b="0" i="1">
                      <a:latin typeface="Cambria Math" panose="02040503050406030204" pitchFamily="18" charset="0"/>
                    </a:rPr>
                    <m:t> ∗ </m:t>
                  </m:r>
                  <m:f>
                    <m:fPr>
                      <m:ctrlPr>
                        <a:rPr lang="en-GB" sz="1200" b="0" i="1">
                          <a:latin typeface="Cambria Math" panose="02040503050406030204" pitchFamily="18" charset="0"/>
                        </a:rPr>
                      </m:ctrlPr>
                    </m:fPr>
                    <m:num>
                      <m:sSub>
                        <m:sSubPr>
                          <m:ctrlPr>
                            <a:rPr lang="en-GB" sz="1200" b="0" i="1">
                              <a:latin typeface="Cambria Math" panose="02040503050406030204" pitchFamily="18" charset="0"/>
                            </a:rPr>
                          </m:ctrlPr>
                        </m:sSubPr>
                        <m:e>
                          <m:r>
                            <a:rPr lang="en-GB" sz="1200" b="0" i="1">
                              <a:latin typeface="Cambria Math" panose="02040503050406030204" pitchFamily="18" charset="0"/>
                            </a:rPr>
                            <m:t>(</m:t>
                          </m:r>
                          <m:r>
                            <a:rPr lang="en-GB" sz="1200" b="0" i="1">
                              <a:latin typeface="Cambria Math" panose="02040503050406030204" pitchFamily="18" charset="0"/>
                            </a:rPr>
                            <m:t>𝐸</m:t>
                          </m:r>
                        </m:e>
                        <m:sub>
                          <m:r>
                            <a:rPr lang="en-GB" sz="1200" b="0" i="1">
                              <a:latin typeface="Cambria Math" panose="02040503050406030204" pitchFamily="18" charset="0"/>
                            </a:rPr>
                            <m:t>𝐵</m:t>
                          </m:r>
                          <m:r>
                            <a:rPr lang="en-GB" sz="1200" b="0" i="1">
                              <a:latin typeface="Cambria Math" panose="02040503050406030204" pitchFamily="18" charset="0"/>
                            </a:rPr>
                            <m:t>,</m:t>
                          </m:r>
                          <m:r>
                            <a:rPr lang="en-GB" sz="1200" b="0" i="1">
                              <a:latin typeface="Cambria Math" panose="02040503050406030204" pitchFamily="18" charset="0"/>
                            </a:rPr>
                            <m:t>𝑟</m:t>
                          </m:r>
                        </m:sub>
                      </m:sSub>
                      <m:r>
                        <a:rPr lang="en-GB" sz="1200" b="0" i="1">
                          <a:latin typeface="Cambria Math" panose="02040503050406030204" pitchFamily="18" charset="0"/>
                        </a:rPr>
                        <m:t>+ </m:t>
                      </m:r>
                      <m:sSub>
                        <m:sSubPr>
                          <m:ctrlPr>
                            <a:rPr lang="en-GB" sz="1200" b="0" i="1">
                              <a:latin typeface="Cambria Math" panose="02040503050406030204" pitchFamily="18" charset="0"/>
                            </a:rPr>
                          </m:ctrlPr>
                        </m:sSubPr>
                        <m:e>
                          <m:r>
                            <a:rPr lang="en-GB" sz="1200" b="0" i="1">
                              <a:latin typeface="Cambria Math" panose="02040503050406030204" pitchFamily="18" charset="0"/>
                            </a:rPr>
                            <m:t>𝐸</m:t>
                          </m:r>
                        </m:e>
                        <m:sub>
                          <m:r>
                            <a:rPr lang="en-GB" sz="1200" b="0" i="1">
                              <a:latin typeface="Cambria Math" panose="02040503050406030204" pitchFamily="18" charset="0"/>
                            </a:rPr>
                            <m:t>𝐵</m:t>
                          </m:r>
                          <m:r>
                            <a:rPr lang="en-GB" sz="1200" b="0" i="1">
                              <a:latin typeface="Cambria Math" panose="02040503050406030204" pitchFamily="18" charset="0"/>
                            </a:rPr>
                            <m:t>,</m:t>
                          </m:r>
                          <m:r>
                            <a:rPr lang="en-GB" sz="1200" b="0" i="1">
                              <a:latin typeface="Cambria Math" panose="02040503050406030204" pitchFamily="18" charset="0"/>
                            </a:rPr>
                            <m:t>𝑤</m:t>
                          </m:r>
                        </m:sub>
                      </m:sSub>
                      <m:r>
                        <a:rPr lang="en-GB" sz="1200" b="0" i="1">
                          <a:latin typeface="Cambria Math" panose="02040503050406030204" pitchFamily="18" charset="0"/>
                        </a:rPr>
                        <m:t>) </m:t>
                      </m:r>
                    </m:num>
                    <m:den>
                      <m:r>
                        <a:rPr lang="en-GB" sz="1200" b="0" i="1">
                          <a:latin typeface="Cambria Math" panose="02040503050406030204" pitchFamily="18" charset="0"/>
                        </a:rPr>
                        <m:t>2</m:t>
                      </m:r>
                    </m:den>
                  </m:f>
                  <m:r>
                    <a:rPr lang="en-GB" sz="1200" b="0" i="1">
                      <a:latin typeface="Cambria Math" panose="02040503050406030204" pitchFamily="18" charset="0"/>
                    </a:rPr>
                    <m:t> </m:t>
                  </m:r>
                </m:oMath>
              </a14:m>
              <a:r>
                <a:rPr lang="en-GB" sz="1200"/>
                <a:t> </a:t>
              </a:r>
              <a:r>
                <a:rPr lang="en-GB" sz="1200" baseline="0"/>
                <a:t> * </a:t>
              </a:r>
              <a14:m>
                <m:oMath xmlns:m="http://schemas.openxmlformats.org/officeDocument/2006/math">
                  <m:sSub>
                    <m:sSubPr>
                      <m:ctrlPr>
                        <a:rPr lang="en-GB" sz="1200" b="0" i="1">
                          <a:solidFill>
                            <a:schemeClr val="tx1"/>
                          </a:solidFill>
                          <a:effectLst/>
                          <a:latin typeface="Cambria Math" panose="02040503050406030204" pitchFamily="18" charset="0"/>
                          <a:ea typeface="+mn-ea"/>
                          <a:cs typeface="+mn-cs"/>
                        </a:rPr>
                      </m:ctrlPr>
                    </m:sSubPr>
                    <m:e>
                      <m:r>
                        <a:rPr lang="en-GB" sz="1200" b="0" i="1">
                          <a:solidFill>
                            <a:schemeClr val="tx1"/>
                          </a:solidFill>
                          <a:effectLst/>
                          <a:latin typeface="Cambria Math" panose="02040503050406030204" pitchFamily="18" charset="0"/>
                          <a:ea typeface="+mn-ea"/>
                          <a:cs typeface="+mn-cs"/>
                        </a:rPr>
                        <m:t>𝐶𝑃𝑈</m:t>
                      </m:r>
                    </m:e>
                    <m:sub>
                      <m:r>
                        <a:rPr lang="en-GB" sz="1200" b="0" i="1">
                          <a:solidFill>
                            <a:schemeClr val="tx1"/>
                          </a:solidFill>
                          <a:effectLst/>
                          <a:latin typeface="Cambria Math" panose="02040503050406030204" pitchFamily="18" charset="0"/>
                          <a:ea typeface="+mn-ea"/>
                          <a:cs typeface="+mn-cs"/>
                        </a:rPr>
                        <m:t>%</m:t>
                      </m:r>
                    </m:sub>
                  </m:sSub>
                  <m:r>
                    <a:rPr lang="en-GB" sz="1200" b="0" i="1">
                      <a:solidFill>
                        <a:schemeClr val="tx1"/>
                      </a:solidFill>
                      <a:effectLst/>
                      <a:latin typeface="Cambria Math" panose="02040503050406030204" pitchFamily="18" charset="0"/>
                      <a:ea typeface="+mn-ea"/>
                      <a:cs typeface="+mn-cs"/>
                    </a:rPr>
                    <m:t> </m:t>
                  </m:r>
                </m:oMath>
              </a14:m>
              <a:r>
                <a:rPr lang="en-GB" sz="1200"/>
                <a:t> * U(0,1)</a:t>
              </a:r>
            </a:p>
          </xdr:txBody>
        </xdr:sp>
      </mc:Choice>
      <mc:Fallback xmlns="">
        <xdr:sp macro="" textlink="">
          <xdr:nvSpPr>
            <xdr:cNvPr id="2" name="TextBox 1">
              <a:extLst>
                <a:ext uri="{FF2B5EF4-FFF2-40B4-BE49-F238E27FC236}">
                  <a16:creationId xmlns:a16="http://schemas.microsoft.com/office/drawing/2014/main" id="{453AE5A4-44F6-49C1-ACD0-FFE22387BFE0}"/>
                </a:ext>
              </a:extLst>
            </xdr:cNvPr>
            <xdr:cNvSpPr txBox="1"/>
          </xdr:nvSpPr>
          <xdr:spPr>
            <a:xfrm>
              <a:off x="7400924" y="3300412"/>
              <a:ext cx="3600451" cy="27353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n-GB" sz="1200" b="0" i="0">
                  <a:latin typeface="Cambria Math" panose="02040503050406030204" pitchFamily="18" charset="0"/>
                </a:rPr>
                <a:t>𝐸_𝑂𝑝𝑒𝑟= 〖𝑅𝐴𝑀〗_𝐵  ∗  (〖(𝐸〗_(𝐵,𝑟)+ 𝐸_(𝐵,𝑤)) )/2  </a:t>
              </a:r>
              <a:r>
                <a:rPr lang="en-GB" sz="1200"/>
                <a:t> </a:t>
              </a:r>
              <a:r>
                <a:rPr lang="en-GB" sz="1200" baseline="0"/>
                <a:t> * </a:t>
              </a:r>
              <a:r>
                <a:rPr lang="en-GB" sz="1200" b="0" i="0">
                  <a:solidFill>
                    <a:schemeClr val="tx1"/>
                  </a:solidFill>
                  <a:effectLst/>
                  <a:latin typeface="+mn-lt"/>
                  <a:ea typeface="+mn-ea"/>
                  <a:cs typeface="+mn-cs"/>
                </a:rPr>
                <a:t>〖</a:t>
              </a:r>
              <a:r>
                <a:rPr lang="en-GB" sz="1200" b="0" i="0">
                  <a:solidFill>
                    <a:schemeClr val="tx1"/>
                  </a:solidFill>
                  <a:effectLst/>
                  <a:latin typeface="Cambria Math" panose="02040503050406030204" pitchFamily="18" charset="0"/>
                  <a:ea typeface="+mn-ea"/>
                  <a:cs typeface="+mn-cs"/>
                </a:rPr>
                <a:t>𝐶𝑃𝑈</a:t>
              </a:r>
              <a:r>
                <a:rPr lang="en-GB" sz="1200" b="0" i="0">
                  <a:solidFill>
                    <a:schemeClr val="tx1"/>
                  </a:solidFill>
                  <a:effectLst/>
                  <a:latin typeface="+mn-lt"/>
                  <a:ea typeface="+mn-ea"/>
                  <a:cs typeface="+mn-cs"/>
                </a:rPr>
                <a:t>〗_</a:t>
              </a:r>
              <a:r>
                <a:rPr lang="en-GB" sz="1200" b="0" i="0">
                  <a:solidFill>
                    <a:schemeClr val="tx1"/>
                  </a:solidFill>
                  <a:effectLst/>
                  <a:latin typeface="Cambria Math" panose="02040503050406030204" pitchFamily="18" charset="0"/>
                  <a:ea typeface="+mn-ea"/>
                  <a:cs typeface="+mn-cs"/>
                </a:rPr>
                <a:t>%</a:t>
              </a:r>
              <a:r>
                <a:rPr lang="en-GB" sz="1200" b="0" i="0">
                  <a:solidFill>
                    <a:schemeClr val="tx1"/>
                  </a:solidFill>
                  <a:effectLst/>
                  <a:latin typeface="+mn-lt"/>
                  <a:ea typeface="+mn-ea"/>
                  <a:cs typeface="+mn-cs"/>
                </a:rPr>
                <a:t>  </a:t>
              </a:r>
              <a:r>
                <a:rPr lang="en-GB" sz="1200"/>
                <a:t> * U(0,1)</a:t>
              </a:r>
            </a:p>
          </xdr:txBody>
        </xdr:sp>
      </mc:Fallback>
    </mc:AlternateContent>
    <xdr:clientData/>
  </xdr:oneCellAnchor>
  <xdr:oneCellAnchor>
    <xdr:from>
      <xdr:col>1</xdr:col>
      <xdr:colOff>142939</xdr:colOff>
      <xdr:row>28</xdr:row>
      <xdr:rowOff>152400</xdr:rowOff>
    </xdr:from>
    <xdr:ext cx="6057835" cy="235064"/>
    <mc:AlternateContent xmlns:mc="http://schemas.openxmlformats.org/markup-compatibility/2006" xmlns:a14="http://schemas.microsoft.com/office/drawing/2010/main">
      <mc:Choice Requires="a14">
        <xdr:sp macro="" textlink="">
          <xdr:nvSpPr>
            <xdr:cNvPr id="3" name="TextBox 2">
              <a:extLst>
                <a:ext uri="{FF2B5EF4-FFF2-40B4-BE49-F238E27FC236}">
                  <a16:creationId xmlns:a16="http://schemas.microsoft.com/office/drawing/2014/main" id="{00000000-0008-0000-0800-000003000000}"/>
                </a:ext>
              </a:extLst>
            </xdr:cNvPr>
            <xdr:cNvSpPr txBox="1"/>
          </xdr:nvSpPr>
          <xdr:spPr>
            <a:xfrm flipH="1">
              <a:off x="752539" y="5753100"/>
              <a:ext cx="6057835" cy="23506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14:m>
                <m:oMath xmlns:m="http://schemas.openxmlformats.org/officeDocument/2006/math">
                  <m:sSub>
                    <m:sSubPr>
                      <m:ctrlPr>
                        <a:rPr lang="en-GB" sz="1400" b="0" i="1">
                          <a:latin typeface="Cambria Math" panose="02040503050406030204" pitchFamily="18" charset="0"/>
                        </a:rPr>
                      </m:ctrlPr>
                    </m:sSubPr>
                    <m:e>
                      <m:r>
                        <a:rPr lang="en-GB" sz="1400" b="0" i="1">
                          <a:latin typeface="Cambria Math" panose="02040503050406030204" pitchFamily="18" charset="0"/>
                        </a:rPr>
                        <m:t>𝐸</m:t>
                      </m:r>
                    </m:e>
                    <m:sub>
                      <m:r>
                        <a:rPr lang="en-GB" sz="1400" b="0" i="1">
                          <a:latin typeface="Cambria Math" panose="02040503050406030204" pitchFamily="18" charset="0"/>
                        </a:rPr>
                        <m:t>h𝑑𝑑</m:t>
                      </m:r>
                    </m:sub>
                  </m:sSub>
                </m:oMath>
              </a14:m>
              <a:r>
                <a:rPr lang="en-GB" sz="1400" b="0"/>
                <a:t> = </a:t>
              </a:r>
              <a14:m>
                <m:oMath xmlns:m="http://schemas.openxmlformats.org/officeDocument/2006/math">
                  <m:sSub>
                    <m:sSubPr>
                      <m:ctrlPr>
                        <a:rPr lang="en-GB" sz="1400" b="0" i="1">
                          <a:latin typeface="Cambria Math" panose="02040503050406030204" pitchFamily="18" charset="0"/>
                        </a:rPr>
                      </m:ctrlPr>
                    </m:sSubPr>
                    <m:e>
                      <m:r>
                        <a:rPr lang="en-GB" sz="1400" b="0" i="1">
                          <a:latin typeface="Cambria Math" panose="02040503050406030204" pitchFamily="18" charset="0"/>
                        </a:rPr>
                        <m:t>𝑃</m:t>
                      </m:r>
                    </m:e>
                    <m:sub>
                      <m:r>
                        <a:rPr lang="en-GB" sz="1400" b="0" i="1">
                          <a:latin typeface="Cambria Math" panose="02040503050406030204" pitchFamily="18" charset="0"/>
                        </a:rPr>
                        <m:t>𝑠𝑝𝑖𝑛</m:t>
                      </m:r>
                      <m:r>
                        <a:rPr lang="en-GB" sz="1400" b="0" i="1">
                          <a:latin typeface="Cambria Math" panose="02040503050406030204" pitchFamily="18" charset="0"/>
                        </a:rPr>
                        <m:t>−</m:t>
                      </m:r>
                      <m:r>
                        <a:rPr lang="en-GB" sz="1400" b="0" i="1">
                          <a:latin typeface="Cambria Math" panose="02040503050406030204" pitchFamily="18" charset="0"/>
                        </a:rPr>
                        <m:t>𝑢𝑝</m:t>
                      </m:r>
                    </m:sub>
                  </m:sSub>
                  <m:r>
                    <a:rPr lang="en-GB" sz="1400" b="0" i="1">
                      <a:latin typeface="Cambria Math" panose="02040503050406030204" pitchFamily="18" charset="0"/>
                    </a:rPr>
                    <m:t>∗ </m:t>
                  </m:r>
                  <m:sSub>
                    <m:sSubPr>
                      <m:ctrlPr>
                        <a:rPr lang="en-GB" sz="1400" b="0" i="1">
                          <a:latin typeface="Cambria Math" panose="02040503050406030204" pitchFamily="18" charset="0"/>
                        </a:rPr>
                      </m:ctrlPr>
                    </m:sSubPr>
                    <m:e>
                      <m:r>
                        <a:rPr lang="en-GB" sz="1400" b="0" i="1">
                          <a:latin typeface="Cambria Math" panose="02040503050406030204" pitchFamily="18" charset="0"/>
                        </a:rPr>
                        <m:t>𝑡</m:t>
                      </m:r>
                    </m:e>
                    <m:sub>
                      <m:r>
                        <a:rPr lang="en-GB" sz="1400" b="0" i="1">
                          <a:latin typeface="Cambria Math" panose="02040503050406030204" pitchFamily="18" charset="0"/>
                        </a:rPr>
                        <m:t>𝑠𝑢</m:t>
                      </m:r>
                    </m:sub>
                  </m:sSub>
                  <m:r>
                    <a:rPr lang="en-GB" sz="1400" b="0" i="1">
                      <a:latin typeface="Cambria Math" panose="02040503050406030204" pitchFamily="18" charset="0"/>
                    </a:rPr>
                    <m:t>+ </m:t>
                  </m:r>
                  <m:sSub>
                    <m:sSubPr>
                      <m:ctrlPr>
                        <a:rPr lang="en-GB" sz="1400" b="0" i="1">
                          <a:latin typeface="Cambria Math" panose="02040503050406030204" pitchFamily="18" charset="0"/>
                        </a:rPr>
                      </m:ctrlPr>
                    </m:sSubPr>
                    <m:e>
                      <m:r>
                        <a:rPr lang="en-GB" sz="1400" b="0" i="1">
                          <a:latin typeface="Cambria Math" panose="02040503050406030204" pitchFamily="18" charset="0"/>
                        </a:rPr>
                        <m:t>𝑃</m:t>
                      </m:r>
                    </m:e>
                    <m:sub>
                      <m:r>
                        <a:rPr lang="en-GB" sz="1400" b="0" i="1">
                          <a:latin typeface="Cambria Math" panose="02040503050406030204" pitchFamily="18" charset="0"/>
                        </a:rPr>
                        <m:t>𝑟𝑒𝑎𝑑</m:t>
                      </m:r>
                    </m:sub>
                  </m:sSub>
                  <m:nary>
                    <m:naryPr>
                      <m:chr m:val="∑"/>
                      <m:subHide m:val="on"/>
                      <m:supHide m:val="on"/>
                      <m:ctrlPr>
                        <a:rPr lang="en-GB" sz="1400" b="0" i="1">
                          <a:latin typeface="Cambria Math" panose="02040503050406030204" pitchFamily="18" charset="0"/>
                        </a:rPr>
                      </m:ctrlPr>
                    </m:naryPr>
                    <m:sub/>
                    <m:sup/>
                    <m:e>
                      <m:sSub>
                        <m:sSubPr>
                          <m:ctrlPr>
                            <a:rPr lang="en-GB" sz="1400" b="0" i="1">
                              <a:latin typeface="Cambria Math" panose="02040503050406030204" pitchFamily="18" charset="0"/>
                            </a:rPr>
                          </m:ctrlPr>
                        </m:sSubPr>
                        <m:e>
                          <m:r>
                            <a:rPr lang="en-GB" sz="1400" b="0" i="1">
                              <a:latin typeface="Cambria Math" panose="02040503050406030204" pitchFamily="18" charset="0"/>
                            </a:rPr>
                            <m:t>𝑁</m:t>
                          </m:r>
                        </m:e>
                        <m:sub>
                          <m:r>
                            <a:rPr lang="en-GB" sz="1400" b="0" i="1">
                              <a:latin typeface="Cambria Math" panose="02040503050406030204" pitchFamily="18" charset="0"/>
                            </a:rPr>
                            <m:t>𝑟</m:t>
                          </m:r>
                        </m:sub>
                      </m:sSub>
                      <m:r>
                        <a:rPr lang="en-GB" sz="1400" b="0" i="1">
                          <a:latin typeface="Cambria Math" panose="02040503050406030204" pitchFamily="18" charset="0"/>
                        </a:rPr>
                        <m:t>∗ </m:t>
                      </m:r>
                      <m:sSub>
                        <m:sSubPr>
                          <m:ctrlPr>
                            <a:rPr lang="en-GB" sz="1400" b="0" i="1">
                              <a:latin typeface="Cambria Math" panose="02040503050406030204" pitchFamily="18" charset="0"/>
                            </a:rPr>
                          </m:ctrlPr>
                        </m:sSubPr>
                        <m:e>
                          <m:r>
                            <a:rPr lang="en-GB" sz="1400" b="0" i="1">
                              <a:latin typeface="Cambria Math" panose="02040503050406030204" pitchFamily="18" charset="0"/>
                            </a:rPr>
                            <m:t>𝑡</m:t>
                          </m:r>
                        </m:e>
                        <m:sub>
                          <m:r>
                            <a:rPr lang="en-GB" sz="1400" b="0" i="1">
                              <a:latin typeface="Cambria Math" panose="02040503050406030204" pitchFamily="18" charset="0"/>
                            </a:rPr>
                            <m:t>𝑟</m:t>
                          </m:r>
                        </m:sub>
                      </m:sSub>
                      <m:r>
                        <a:rPr lang="en-GB" sz="1400" b="0" i="1">
                          <a:latin typeface="Cambria Math" panose="02040503050406030204" pitchFamily="18" charset="0"/>
                        </a:rPr>
                        <m:t>+</m:t>
                      </m:r>
                    </m:e>
                  </m:nary>
                  <m:sSub>
                    <m:sSubPr>
                      <m:ctrlPr>
                        <a:rPr lang="en-GB" sz="1400" b="0" i="1">
                          <a:latin typeface="Cambria Math" panose="02040503050406030204" pitchFamily="18" charset="0"/>
                        </a:rPr>
                      </m:ctrlPr>
                    </m:sSubPr>
                    <m:e>
                      <m:r>
                        <a:rPr lang="en-GB" sz="1400" b="0" i="1">
                          <a:latin typeface="Cambria Math" panose="02040503050406030204" pitchFamily="18" charset="0"/>
                        </a:rPr>
                        <m:t>𝑃</m:t>
                      </m:r>
                    </m:e>
                    <m:sub>
                      <m:r>
                        <a:rPr lang="en-GB" sz="1400" b="0" i="1">
                          <a:latin typeface="Cambria Math" panose="02040503050406030204" pitchFamily="18" charset="0"/>
                        </a:rPr>
                        <m:t>𝑤𝑟𝑖𝑡𝑒</m:t>
                      </m:r>
                    </m:sub>
                  </m:sSub>
                  <m:nary>
                    <m:naryPr>
                      <m:chr m:val="∑"/>
                      <m:subHide m:val="on"/>
                      <m:supHide m:val="on"/>
                      <m:ctrlPr>
                        <a:rPr lang="en-GB" sz="1400" b="0" i="1">
                          <a:latin typeface="Cambria Math" panose="02040503050406030204" pitchFamily="18" charset="0"/>
                        </a:rPr>
                      </m:ctrlPr>
                    </m:naryPr>
                    <m:sub/>
                    <m:sup/>
                    <m:e>
                      <m:sSub>
                        <m:sSubPr>
                          <m:ctrlPr>
                            <a:rPr lang="en-GB" sz="1400" b="0" i="1">
                              <a:latin typeface="Cambria Math" panose="02040503050406030204" pitchFamily="18" charset="0"/>
                            </a:rPr>
                          </m:ctrlPr>
                        </m:sSubPr>
                        <m:e>
                          <m:r>
                            <a:rPr lang="en-GB" sz="1400" b="0" i="1">
                              <a:latin typeface="Cambria Math" panose="02040503050406030204" pitchFamily="18" charset="0"/>
                            </a:rPr>
                            <m:t>𝑁</m:t>
                          </m:r>
                        </m:e>
                        <m:sub>
                          <m:r>
                            <a:rPr lang="en-GB" sz="1400" b="0" i="1">
                              <a:latin typeface="Cambria Math" panose="02040503050406030204" pitchFamily="18" charset="0"/>
                            </a:rPr>
                            <m:t>𝑤</m:t>
                          </m:r>
                        </m:sub>
                      </m:sSub>
                      <m:r>
                        <a:rPr lang="en-GB" sz="1400" b="0" i="1">
                          <a:latin typeface="Cambria Math" panose="02040503050406030204" pitchFamily="18" charset="0"/>
                        </a:rPr>
                        <m:t>∗ </m:t>
                      </m:r>
                      <m:sSub>
                        <m:sSubPr>
                          <m:ctrlPr>
                            <a:rPr lang="en-GB" sz="1400" b="0" i="1">
                              <a:latin typeface="Cambria Math" panose="02040503050406030204" pitchFamily="18" charset="0"/>
                            </a:rPr>
                          </m:ctrlPr>
                        </m:sSubPr>
                        <m:e>
                          <m:r>
                            <a:rPr lang="en-GB" sz="1400" b="0" i="1">
                              <a:latin typeface="Cambria Math" panose="02040503050406030204" pitchFamily="18" charset="0"/>
                            </a:rPr>
                            <m:t>𝑡</m:t>
                          </m:r>
                        </m:e>
                        <m:sub>
                          <m:r>
                            <a:rPr lang="en-GB" sz="1400" b="0" i="1">
                              <a:latin typeface="Cambria Math" panose="02040503050406030204" pitchFamily="18" charset="0"/>
                            </a:rPr>
                            <m:t>𝑤</m:t>
                          </m:r>
                        </m:sub>
                      </m:sSub>
                      <m:r>
                        <a:rPr lang="en-GB" sz="1400" b="0" i="1">
                          <a:latin typeface="Cambria Math" panose="02040503050406030204" pitchFamily="18" charset="0"/>
                        </a:rPr>
                        <m:t>+ </m:t>
                      </m:r>
                      <m:nary>
                        <m:naryPr>
                          <m:chr m:val="∑"/>
                          <m:subHide m:val="on"/>
                          <m:supHide m:val="on"/>
                          <m:ctrlPr>
                            <a:rPr lang="en-GB" sz="1400" b="0" i="1">
                              <a:latin typeface="Cambria Math" panose="02040503050406030204" pitchFamily="18" charset="0"/>
                            </a:rPr>
                          </m:ctrlPr>
                        </m:naryPr>
                        <m:sub/>
                        <m:sup/>
                        <m:e>
                          <m:sSub>
                            <m:sSubPr>
                              <m:ctrlPr>
                                <a:rPr lang="en-GB" sz="1400" b="0" i="1">
                                  <a:latin typeface="Cambria Math" panose="02040503050406030204" pitchFamily="18" charset="0"/>
                                </a:rPr>
                              </m:ctrlPr>
                            </m:sSubPr>
                            <m:e>
                              <m:r>
                                <a:rPr lang="en-GB" sz="1400" b="0" i="1">
                                  <a:latin typeface="Cambria Math" panose="02040503050406030204" pitchFamily="18" charset="0"/>
                                </a:rPr>
                                <m:t>𝑃</m:t>
                              </m:r>
                            </m:e>
                            <m:sub>
                              <m:r>
                                <a:rPr lang="en-GB" sz="1400" b="0" i="1">
                                  <a:latin typeface="Cambria Math" panose="02040503050406030204" pitchFamily="18" charset="0"/>
                                </a:rPr>
                                <m:t>𝑖𝑑𝑙𝑒</m:t>
                              </m:r>
                            </m:sub>
                          </m:sSub>
                          <m:r>
                            <a:rPr lang="en-GB" sz="1400" b="0" i="1">
                              <a:latin typeface="Cambria Math" panose="02040503050406030204" pitchFamily="18" charset="0"/>
                            </a:rPr>
                            <m:t>∗ </m:t>
                          </m:r>
                          <m:sSub>
                            <m:sSubPr>
                              <m:ctrlPr>
                                <a:rPr lang="en-GB" sz="1400" b="0" i="1">
                                  <a:latin typeface="Cambria Math" panose="02040503050406030204" pitchFamily="18" charset="0"/>
                                </a:rPr>
                              </m:ctrlPr>
                            </m:sSubPr>
                            <m:e>
                              <m:r>
                                <a:rPr lang="en-GB" sz="1400" b="0" i="1">
                                  <a:latin typeface="Cambria Math" panose="02040503050406030204" pitchFamily="18" charset="0"/>
                                </a:rPr>
                                <m:t>𝑡</m:t>
                              </m:r>
                            </m:e>
                            <m:sub>
                              <m:r>
                                <a:rPr lang="en-GB" sz="1400" b="0" i="1">
                                  <a:latin typeface="Cambria Math" panose="02040503050406030204" pitchFamily="18" charset="0"/>
                                </a:rPr>
                                <m:t>𝑖𝑑𝑙𝑒</m:t>
                              </m:r>
                            </m:sub>
                          </m:sSub>
                        </m:e>
                      </m:nary>
                    </m:e>
                  </m:nary>
                </m:oMath>
              </a14:m>
              <a:endParaRPr lang="en-GB" sz="1400" b="0"/>
            </a:p>
          </xdr:txBody>
        </xdr:sp>
      </mc:Choice>
      <mc:Fallback xmlns="">
        <xdr:sp macro="" textlink="">
          <xdr:nvSpPr>
            <xdr:cNvPr id="3" name="TextBox 2">
              <a:extLst>
                <a:ext uri="{FF2B5EF4-FFF2-40B4-BE49-F238E27FC236}">
                  <a16:creationId xmlns:a16="http://schemas.microsoft.com/office/drawing/2014/main" id="{362BADC6-9632-43A3-A5C4-7B826F577C6F}"/>
                </a:ext>
              </a:extLst>
            </xdr:cNvPr>
            <xdr:cNvSpPr txBox="1"/>
          </xdr:nvSpPr>
          <xdr:spPr>
            <a:xfrm flipH="1">
              <a:off x="752539" y="5753100"/>
              <a:ext cx="6057835" cy="23506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n-GB" sz="1400" b="0" i="0">
                  <a:latin typeface="Cambria Math" panose="02040503050406030204" pitchFamily="18" charset="0"/>
                </a:rPr>
                <a:t>𝐸_ℎ𝑑𝑑</a:t>
              </a:r>
              <a:r>
                <a:rPr lang="en-GB" sz="1400" b="0"/>
                <a:t> = </a:t>
              </a:r>
              <a:r>
                <a:rPr lang="en-GB" sz="1400" b="0" i="0">
                  <a:latin typeface="Cambria Math" panose="02040503050406030204" pitchFamily="18" charset="0"/>
                </a:rPr>
                <a:t>𝑃_(𝑠𝑝𝑖𝑛−𝑢𝑝)∗ 𝑡_𝑠𝑢+ 𝑃_𝑟𝑒𝑎𝑑 ∑▒〖𝑁_𝑟∗ 𝑡_𝑟+〗 𝑃_𝑤𝑟𝑖𝑡𝑒 ∑▒〖𝑁_𝑤∗ 𝑡_𝑤+ ∑▒〖𝑃_𝑖𝑑𝑙𝑒∗ 𝑡_𝑖𝑑𝑙𝑒 〗〗</a:t>
              </a:r>
              <a:endParaRPr lang="en-GB" sz="1400" b="0"/>
            </a:p>
          </xdr:txBody>
        </xdr:sp>
      </mc:Fallback>
    </mc:AlternateContent>
    <xdr:clientData/>
  </xdr:oneCellAnchor>
  <xdr:twoCellAnchor>
    <xdr:from>
      <xdr:col>1</xdr:col>
      <xdr:colOff>66675</xdr:colOff>
      <xdr:row>3</xdr:row>
      <xdr:rowOff>19050</xdr:rowOff>
    </xdr:from>
    <xdr:to>
      <xdr:col>5</xdr:col>
      <xdr:colOff>133350</xdr:colOff>
      <xdr:row>4</xdr:row>
      <xdr:rowOff>9525</xdr:rowOff>
    </xdr:to>
    <xdr:pic>
      <xdr:nvPicPr>
        <xdr:cNvPr id="4" name="Picture 3">
          <a:extLst>
            <a:ext uri="{FF2B5EF4-FFF2-40B4-BE49-F238E27FC236}">
              <a16:creationId xmlns:a16="http://schemas.microsoft.com/office/drawing/2014/main" id="{00000000-0008-0000-0800-00000400000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676275" y="609600"/>
          <a:ext cx="2505075" cy="180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carbonfootprint.com/docs/2020_06_emissions_factors_sources_for_2020_electricity_v1_1.pdf" TargetMode="External"/><Relationship Id="rId7" Type="http://schemas.openxmlformats.org/officeDocument/2006/relationships/drawing" Target="../drawings/drawing2.xml"/><Relationship Id="rId2" Type="http://schemas.openxmlformats.org/officeDocument/2006/relationships/hyperlink" Target="https://www.carbonindependent.org/22.html" TargetMode="External"/><Relationship Id="rId1" Type="http://schemas.openxmlformats.org/officeDocument/2006/relationships/hyperlink" Target="https://www.spec.org/power_ssj2008/results/power_ssj2008.html" TargetMode="External"/><Relationship Id="rId6" Type="http://schemas.openxmlformats.org/officeDocument/2006/relationships/printerSettings" Target="../printerSettings/printerSettings2.bin"/><Relationship Id="rId5" Type="http://schemas.openxmlformats.org/officeDocument/2006/relationships/hyperlink" Target="https://mvdirona.com/jrh/TalksAndPapers/JamesHamilton_AmazonOpenHouse20110607.pdf" TargetMode="External"/><Relationship Id="rId4" Type="http://schemas.openxmlformats.org/officeDocument/2006/relationships/hyperlink" Target="https://www.researchgate.net/publication/321714883_A_Systems_Overview_of_Commercial_Data_Centers_Initial_Energy_and_Cost_Analysis"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www.researchgate.net/publication/321714883_A_Systems_Overview_of_Commercial_Data_Centers_Initial_Energy_and_Cost_Analysis" TargetMode="External"/><Relationship Id="rId2" Type="http://schemas.openxmlformats.org/officeDocument/2006/relationships/hyperlink" Target="https://publications.jrc.ec.europa.eu/repository/bitstream/JRC85327/ttw_report_v4a_online.pdf" TargetMode="External"/><Relationship Id="rId1" Type="http://schemas.openxmlformats.org/officeDocument/2006/relationships/hyperlink" Target="https://www.spec.org/power_ssj2008/results/power_ssj2008.html" TargetMode="External"/><Relationship Id="rId6" Type="http://schemas.openxmlformats.org/officeDocument/2006/relationships/drawing" Target="../drawings/drawing3.xml"/><Relationship Id="rId5" Type="http://schemas.openxmlformats.org/officeDocument/2006/relationships/printerSettings" Target="../printerSettings/printerSettings3.bin"/><Relationship Id="rId4" Type="http://schemas.openxmlformats.org/officeDocument/2006/relationships/hyperlink" Target="https://mvdirona.com/jrh/TalksAndPapers/JamesHamilton_AmazonOpenHouse20110607.pdf"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s://www.seagate.com/www-content/datasheets/pdfs/3-5-barracuda-3tbDS1900-10-1710US-en_US.pdf" TargetMode="External"/><Relationship Id="rId1" Type="http://schemas.openxmlformats.org/officeDocument/2006/relationships/hyperlink" Target="https://onlinelibrary.wiley.com/doi/pdf/10.1111/jiec.12630" TargetMode="External"/><Relationship Id="rId4"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9:X51"/>
  <sheetViews>
    <sheetView tabSelected="1" zoomScale="130" zoomScaleNormal="130" workbookViewId="0">
      <selection activeCell="E30" sqref="E30:N30"/>
    </sheetView>
  </sheetViews>
  <sheetFormatPr defaultColWidth="9.21875" defaultRowHeight="14.4" x14ac:dyDescent="0.3"/>
  <cols>
    <col min="1" max="1" width="9.21875" style="2"/>
    <col min="2" max="2" width="9.21875" style="2" customWidth="1"/>
    <col min="3" max="3" width="10.44140625" style="2" customWidth="1"/>
    <col min="4" max="4" width="9.21875" style="2" customWidth="1"/>
    <col min="5" max="5" width="9.21875" style="2"/>
    <col min="6" max="6" width="9.21875" style="2" customWidth="1"/>
    <col min="7" max="7" width="9.77734375" style="2" customWidth="1"/>
    <col min="8" max="8" width="9.21875" style="2" customWidth="1"/>
    <col min="9" max="9" width="4.44140625" style="2" customWidth="1"/>
    <col min="10" max="10" width="12.44140625" style="2" customWidth="1"/>
    <col min="11" max="11" width="8" style="2" customWidth="1"/>
    <col min="12" max="13" width="9.21875" style="2"/>
    <col min="14" max="14" width="14.21875" style="2" customWidth="1"/>
    <col min="15" max="17" width="9.21875" style="2"/>
    <col min="18" max="18" width="4.44140625" style="2" customWidth="1"/>
    <col min="19" max="26" width="9.21875" style="2"/>
    <col min="27" max="27" width="13.44140625" style="2" customWidth="1"/>
    <col min="28" max="16384" width="9.21875" style="2"/>
  </cols>
  <sheetData>
    <row r="9" spans="2:14" x14ac:dyDescent="0.3">
      <c r="B9" s="207"/>
      <c r="C9" s="268" t="s">
        <v>0</v>
      </c>
      <c r="D9" s="268"/>
      <c r="E9" s="268"/>
      <c r="F9" s="268"/>
      <c r="G9" s="268"/>
      <c r="H9" s="268"/>
      <c r="I9" s="268"/>
      <c r="J9" s="268"/>
      <c r="K9" s="268"/>
      <c r="L9" s="268"/>
      <c r="M9" s="208"/>
      <c r="N9" s="209"/>
    </row>
    <row r="10" spans="2:14" x14ac:dyDescent="0.3">
      <c r="B10" s="210"/>
      <c r="C10" s="269"/>
      <c r="D10" s="269"/>
      <c r="E10" s="269"/>
      <c r="F10" s="269"/>
      <c r="G10" s="269"/>
      <c r="H10" s="269"/>
      <c r="I10" s="269"/>
      <c r="J10" s="269"/>
      <c r="K10" s="269"/>
      <c r="L10" s="269"/>
      <c r="M10" s="211"/>
      <c r="N10" s="212"/>
    </row>
    <row r="11" spans="2:14" x14ac:dyDescent="0.3">
      <c r="B11" s="210"/>
      <c r="C11" s="269"/>
      <c r="D11" s="269"/>
      <c r="E11" s="269"/>
      <c r="F11" s="269"/>
      <c r="G11" s="269"/>
      <c r="H11" s="269"/>
      <c r="I11" s="269"/>
      <c r="J11" s="269"/>
      <c r="K11" s="269"/>
      <c r="L11" s="269"/>
      <c r="M11" s="211"/>
      <c r="N11" s="212"/>
    </row>
    <row r="12" spans="2:14" x14ac:dyDescent="0.3">
      <c r="B12" s="213"/>
      <c r="C12" s="270"/>
      <c r="D12" s="270"/>
      <c r="E12" s="270"/>
      <c r="F12" s="270"/>
      <c r="G12" s="270"/>
      <c r="H12" s="270"/>
      <c r="I12" s="270"/>
      <c r="J12" s="270"/>
      <c r="K12" s="270"/>
      <c r="L12" s="270"/>
      <c r="M12" s="214"/>
      <c r="N12" s="215"/>
    </row>
    <row r="14" spans="2:14" x14ac:dyDescent="0.3">
      <c r="B14" s="271" t="s">
        <v>1</v>
      </c>
      <c r="C14" s="271"/>
      <c r="D14" s="271"/>
      <c r="E14" s="271"/>
      <c r="F14" s="271"/>
      <c r="G14" s="271"/>
      <c r="H14" s="271"/>
      <c r="I14" s="271"/>
      <c r="J14" s="271"/>
      <c r="K14" s="271"/>
      <c r="L14" s="271"/>
      <c r="M14" s="271"/>
      <c r="N14" s="271"/>
    </row>
    <row r="15" spans="2:14" x14ac:dyDescent="0.3">
      <c r="B15" s="271"/>
      <c r="C15" s="271"/>
      <c r="D15" s="271"/>
      <c r="E15" s="271"/>
      <c r="F15" s="271"/>
      <c r="G15" s="271"/>
      <c r="H15" s="271"/>
      <c r="I15" s="271"/>
      <c r="J15" s="271"/>
      <c r="K15" s="271"/>
      <c r="L15" s="271"/>
      <c r="M15" s="271"/>
      <c r="N15" s="271"/>
    </row>
    <row r="16" spans="2:14" x14ac:dyDescent="0.3">
      <c r="B16" s="271"/>
      <c r="C16" s="271"/>
      <c r="D16" s="271"/>
      <c r="E16" s="271"/>
      <c r="F16" s="271"/>
      <c r="G16" s="271"/>
      <c r="H16" s="271"/>
      <c r="I16" s="271"/>
      <c r="J16" s="271"/>
      <c r="K16" s="271"/>
      <c r="L16" s="271"/>
      <c r="M16" s="271"/>
      <c r="N16" s="271"/>
    </row>
    <row r="17" spans="2:24" ht="5.0999999999999996" customHeight="1" x14ac:dyDescent="0.3">
      <c r="B17" s="271"/>
      <c r="C17" s="271"/>
      <c r="D17" s="271"/>
      <c r="E17" s="271"/>
      <c r="F17" s="271"/>
      <c r="G17" s="271"/>
      <c r="H17" s="271"/>
      <c r="I17" s="271"/>
      <c r="J17" s="271"/>
      <c r="K17" s="271"/>
      <c r="L17" s="271"/>
      <c r="M17" s="271"/>
      <c r="N17" s="271"/>
      <c r="O17" s="6"/>
      <c r="P17" s="6"/>
      <c r="Q17" s="6"/>
      <c r="R17" s="6"/>
      <c r="S17" s="6"/>
      <c r="T17" s="6"/>
      <c r="U17" s="6"/>
      <c r="V17" s="6"/>
      <c r="W17" s="6"/>
      <c r="X17" s="6"/>
    </row>
    <row r="18" spans="2:24" x14ac:dyDescent="0.3">
      <c r="O18" s="6"/>
      <c r="P18" s="6"/>
      <c r="Q18" s="6"/>
      <c r="R18" s="6"/>
      <c r="S18" s="6"/>
      <c r="T18" s="6"/>
      <c r="U18" s="6"/>
      <c r="V18" s="6"/>
      <c r="W18" s="6"/>
      <c r="X18" s="6"/>
    </row>
    <row r="19" spans="2:24" ht="15.6" x14ac:dyDescent="0.3">
      <c r="B19" s="276" t="s">
        <v>2</v>
      </c>
      <c r="C19" s="277"/>
      <c r="D19" s="277"/>
      <c r="E19" s="277"/>
      <c r="F19" s="277"/>
      <c r="G19" s="277"/>
      <c r="H19" s="277"/>
      <c r="I19" s="277"/>
      <c r="J19" s="277"/>
      <c r="K19" s="277"/>
      <c r="L19" s="277"/>
      <c r="M19" s="277"/>
      <c r="N19" s="278"/>
      <c r="O19" s="6"/>
      <c r="P19" s="6"/>
      <c r="Q19" s="6"/>
      <c r="R19" s="6"/>
      <c r="S19" s="6"/>
      <c r="T19" s="6"/>
      <c r="U19" s="6"/>
      <c r="V19" s="6"/>
      <c r="W19" s="6"/>
      <c r="X19" s="6"/>
    </row>
    <row r="20" spans="2:24" ht="14.85" customHeight="1" x14ac:dyDescent="0.3">
      <c r="B20" s="279" t="s">
        <v>3</v>
      </c>
      <c r="C20" s="280"/>
      <c r="D20" s="280"/>
      <c r="E20" s="280"/>
      <c r="F20" s="280"/>
      <c r="G20" s="280"/>
      <c r="H20" s="280"/>
      <c r="I20" s="280"/>
      <c r="J20" s="280"/>
      <c r="K20" s="280"/>
      <c r="L20" s="280"/>
      <c r="M20" s="280"/>
      <c r="N20" s="281"/>
      <c r="O20" s="6"/>
      <c r="P20" s="6"/>
      <c r="Q20" s="6"/>
      <c r="R20" s="6"/>
      <c r="S20" s="6"/>
      <c r="T20" s="6"/>
      <c r="U20" s="6"/>
      <c r="V20" s="6"/>
      <c r="W20" s="6"/>
      <c r="X20" s="6"/>
    </row>
    <row r="21" spans="2:24" x14ac:dyDescent="0.3">
      <c r="B21" s="282" t="s">
        <v>4</v>
      </c>
      <c r="C21" s="283"/>
      <c r="D21" s="283"/>
      <c r="E21" s="283"/>
      <c r="F21" s="283"/>
      <c r="G21" s="283"/>
      <c r="H21" s="283"/>
      <c r="I21" s="283"/>
      <c r="J21" s="283"/>
      <c r="K21" s="283"/>
      <c r="L21" s="283"/>
      <c r="M21" s="283"/>
      <c r="N21" s="284"/>
      <c r="O21" s="6"/>
      <c r="P21" s="6"/>
      <c r="Q21" s="6"/>
      <c r="R21" s="6"/>
      <c r="S21" s="6"/>
      <c r="T21" s="6"/>
      <c r="U21" s="6"/>
      <c r="V21" s="6"/>
      <c r="W21" s="6"/>
      <c r="X21" s="6"/>
    </row>
    <row r="22" spans="2:24" ht="14.85" customHeight="1" x14ac:dyDescent="0.3">
      <c r="B22" s="199"/>
      <c r="C22" s="272" t="s">
        <v>5</v>
      </c>
      <c r="D22" s="272"/>
      <c r="E22" s="272"/>
      <c r="F22" s="272"/>
      <c r="G22" s="248"/>
      <c r="H22" s="248"/>
      <c r="I22" s="248"/>
      <c r="J22" s="248"/>
      <c r="K22" s="248"/>
      <c r="L22" s="248"/>
      <c r="M22" s="248"/>
      <c r="N22" s="249"/>
      <c r="O22" s="6"/>
      <c r="P22" s="6"/>
      <c r="Q22" s="6"/>
      <c r="R22" s="6"/>
      <c r="S22" s="6"/>
      <c r="T22" s="6"/>
      <c r="U22" s="6"/>
      <c r="V22" s="6"/>
      <c r="W22" s="6"/>
      <c r="X22" s="6"/>
    </row>
    <row r="23" spans="2:24" ht="14.85" customHeight="1" x14ac:dyDescent="0.3">
      <c r="B23" s="199"/>
      <c r="C23" s="272" t="s">
        <v>6</v>
      </c>
      <c r="D23" s="272"/>
      <c r="E23" s="272"/>
      <c r="F23" s="272"/>
      <c r="G23" s="248"/>
      <c r="H23" s="248"/>
      <c r="I23" s="248"/>
      <c r="J23" s="248"/>
      <c r="K23" s="248"/>
      <c r="L23" s="248"/>
      <c r="M23" s="248"/>
      <c r="N23" s="249"/>
      <c r="O23" s="6"/>
      <c r="P23" s="6"/>
      <c r="Q23" s="6"/>
      <c r="R23" s="6"/>
      <c r="S23" s="6"/>
      <c r="T23" s="6"/>
      <c r="U23" s="6"/>
      <c r="V23" s="6"/>
      <c r="W23" s="6"/>
      <c r="X23" s="6"/>
    </row>
    <row r="24" spans="2:24" ht="14.85" customHeight="1" x14ac:dyDescent="0.3">
      <c r="B24" s="199"/>
      <c r="C24" s="272" t="s">
        <v>7</v>
      </c>
      <c r="D24" s="272"/>
      <c r="E24" s="272"/>
      <c r="F24" s="272"/>
      <c r="G24" s="248"/>
      <c r="H24" s="248"/>
      <c r="I24" s="248"/>
      <c r="J24" s="248"/>
      <c r="K24" s="248"/>
      <c r="L24" s="248"/>
      <c r="M24" s="248"/>
      <c r="N24" s="249"/>
      <c r="O24" s="6"/>
      <c r="P24" s="6"/>
      <c r="Q24" s="6"/>
      <c r="R24" s="6"/>
      <c r="S24" s="6"/>
      <c r="T24" s="6"/>
      <c r="U24" s="6"/>
      <c r="V24" s="6"/>
      <c r="W24" s="6"/>
      <c r="X24" s="6"/>
    </row>
    <row r="25" spans="2:24" x14ac:dyDescent="0.3">
      <c r="B25" s="282"/>
      <c r="C25" s="283"/>
      <c r="D25" s="283"/>
      <c r="E25" s="283"/>
      <c r="F25" s="283"/>
      <c r="G25" s="283"/>
      <c r="H25" s="283"/>
      <c r="I25" s="283"/>
      <c r="J25" s="283"/>
      <c r="K25" s="283"/>
      <c r="L25" s="283"/>
      <c r="M25" s="283"/>
      <c r="N25" s="284"/>
      <c r="O25" s="6"/>
      <c r="P25" s="6"/>
      <c r="Q25" s="6"/>
      <c r="R25" s="6"/>
      <c r="S25" s="6"/>
      <c r="T25" s="6"/>
      <c r="U25" s="6"/>
      <c r="V25" s="6"/>
      <c r="W25" s="6"/>
      <c r="X25" s="6"/>
    </row>
    <row r="26" spans="2:24" x14ac:dyDescent="0.3">
      <c r="B26" s="282" t="s">
        <v>8</v>
      </c>
      <c r="C26" s="283"/>
      <c r="D26" s="283"/>
      <c r="E26" s="283"/>
      <c r="F26" s="283"/>
      <c r="G26" s="283"/>
      <c r="H26" s="283"/>
      <c r="I26" s="283"/>
      <c r="J26" s="283"/>
      <c r="K26" s="283"/>
      <c r="L26" s="283"/>
      <c r="M26" s="283"/>
      <c r="N26" s="284"/>
      <c r="O26" s="6"/>
      <c r="P26" s="6"/>
      <c r="Q26" s="6"/>
      <c r="R26" s="6"/>
      <c r="S26" s="6"/>
      <c r="T26" s="6"/>
      <c r="U26" s="6"/>
      <c r="V26" s="6"/>
      <c r="W26" s="6"/>
      <c r="X26" s="6"/>
    </row>
    <row r="27" spans="2:24" ht="13.35" customHeight="1" x14ac:dyDescent="0.3">
      <c r="B27" s="200"/>
      <c r="C27" s="6"/>
      <c r="D27" s="6"/>
      <c r="E27" s="6"/>
      <c r="F27" s="6"/>
      <c r="G27" s="6"/>
      <c r="H27" s="6"/>
      <c r="I27" s="6"/>
      <c r="J27" s="6"/>
      <c r="K27" s="6"/>
      <c r="L27" s="6"/>
      <c r="M27" s="6"/>
      <c r="N27" s="201"/>
      <c r="O27" s="6"/>
      <c r="P27" s="6"/>
      <c r="Q27" s="6"/>
      <c r="R27" s="6"/>
      <c r="S27" s="6"/>
      <c r="T27" s="6"/>
      <c r="U27" s="6"/>
      <c r="V27" s="6"/>
      <c r="W27" s="6"/>
      <c r="X27" s="6"/>
    </row>
    <row r="28" spans="2:24" x14ac:dyDescent="0.3">
      <c r="B28" s="200" t="s">
        <v>9</v>
      </c>
      <c r="C28" s="6"/>
      <c r="D28" s="6"/>
      <c r="E28" s="6"/>
      <c r="F28" s="6"/>
      <c r="G28" s="6"/>
      <c r="H28" s="6"/>
      <c r="I28" s="6"/>
      <c r="J28" s="6"/>
      <c r="K28" s="6"/>
      <c r="L28" s="6"/>
      <c r="M28" s="6"/>
      <c r="N28" s="201"/>
      <c r="O28" s="6"/>
      <c r="P28" s="6"/>
      <c r="Q28" s="6"/>
      <c r="R28" s="6"/>
      <c r="S28" s="6"/>
      <c r="T28" s="6"/>
      <c r="U28" s="6"/>
      <c r="V28" s="6"/>
      <c r="W28" s="6"/>
      <c r="X28" s="6"/>
    </row>
    <row r="29" spans="2:24" x14ac:dyDescent="0.3">
      <c r="B29" s="200"/>
      <c r="C29" s="112" t="s">
        <v>10</v>
      </c>
      <c r="D29" s="6"/>
      <c r="E29" s="272" t="s">
        <v>11</v>
      </c>
      <c r="F29" s="272"/>
      <c r="G29" s="272"/>
      <c r="H29" s="272"/>
      <c r="I29" s="272"/>
      <c r="J29" s="272"/>
      <c r="K29" s="272"/>
      <c r="L29" s="272"/>
      <c r="M29" s="272"/>
      <c r="N29" s="273"/>
      <c r="O29" s="6"/>
      <c r="P29" s="6"/>
      <c r="Q29" s="6"/>
      <c r="R29" s="6"/>
      <c r="S29" s="6"/>
      <c r="T29" s="6"/>
      <c r="U29" s="6"/>
      <c r="V29" s="6"/>
      <c r="W29" s="6"/>
      <c r="X29" s="6"/>
    </row>
    <row r="30" spans="2:24" x14ac:dyDescent="0.3">
      <c r="B30" s="200"/>
      <c r="C30" s="202" t="s">
        <v>12</v>
      </c>
      <c r="D30" s="6"/>
      <c r="E30" s="272" t="s">
        <v>13</v>
      </c>
      <c r="F30" s="272"/>
      <c r="G30" s="272"/>
      <c r="H30" s="272"/>
      <c r="I30" s="272"/>
      <c r="J30" s="272"/>
      <c r="K30" s="272"/>
      <c r="L30" s="272"/>
      <c r="M30" s="272"/>
      <c r="N30" s="273"/>
      <c r="O30" s="6"/>
      <c r="P30" s="6"/>
      <c r="Q30" s="6"/>
      <c r="R30" s="6"/>
      <c r="S30" s="6"/>
      <c r="T30" s="6"/>
      <c r="U30" s="6"/>
      <c r="V30" s="6"/>
      <c r="W30" s="6"/>
      <c r="X30" s="6"/>
    </row>
    <row r="31" spans="2:24" x14ac:dyDescent="0.3">
      <c r="B31" s="200"/>
      <c r="C31" s="202" t="s">
        <v>14</v>
      </c>
      <c r="D31" s="6"/>
      <c r="E31" s="274" t="s">
        <v>15</v>
      </c>
      <c r="F31" s="274"/>
      <c r="G31" s="274"/>
      <c r="H31" s="274"/>
      <c r="I31" s="274"/>
      <c r="J31" s="274"/>
      <c r="K31" s="274"/>
      <c r="L31" s="274"/>
      <c r="M31" s="274"/>
      <c r="N31" s="275"/>
      <c r="O31" s="6"/>
      <c r="P31" s="6"/>
      <c r="Q31" s="6"/>
      <c r="R31" s="6"/>
      <c r="S31" s="6"/>
      <c r="T31" s="6"/>
      <c r="U31" s="6"/>
      <c r="V31" s="6"/>
      <c r="W31" s="6"/>
      <c r="X31" s="6"/>
    </row>
    <row r="32" spans="2:24" x14ac:dyDescent="0.3">
      <c r="B32" s="200"/>
      <c r="C32" s="202" t="s">
        <v>16</v>
      </c>
      <c r="D32" s="6"/>
      <c r="E32" s="272" t="s">
        <v>17</v>
      </c>
      <c r="F32" s="272"/>
      <c r="G32" s="272"/>
      <c r="H32" s="272"/>
      <c r="I32" s="272"/>
      <c r="J32" s="272"/>
      <c r="K32" s="272"/>
      <c r="L32" s="272"/>
      <c r="M32" s="272"/>
      <c r="N32" s="273"/>
      <c r="O32" s="6"/>
      <c r="P32" s="6"/>
      <c r="Q32" s="6"/>
      <c r="R32" s="6"/>
      <c r="S32" s="6"/>
      <c r="T32" s="6"/>
      <c r="U32" s="6"/>
      <c r="V32" s="6"/>
      <c r="W32" s="6"/>
      <c r="X32" s="6"/>
    </row>
    <row r="33" spans="1:24" x14ac:dyDescent="0.3">
      <c r="B33" s="203"/>
      <c r="C33" s="6"/>
      <c r="D33" s="6"/>
      <c r="E33" s="6"/>
      <c r="F33" s="6"/>
      <c r="G33" s="6"/>
      <c r="H33" s="6"/>
      <c r="I33" s="6"/>
      <c r="J33" s="6"/>
      <c r="K33" s="6"/>
      <c r="L33" s="6"/>
      <c r="M33" s="6"/>
      <c r="N33" s="201"/>
      <c r="O33" s="6"/>
      <c r="P33" s="6"/>
      <c r="Q33" s="6"/>
      <c r="R33" s="6"/>
      <c r="S33" s="6"/>
      <c r="T33" s="6"/>
      <c r="U33" s="6"/>
      <c r="V33" s="6"/>
      <c r="W33" s="6"/>
      <c r="X33" s="6"/>
    </row>
    <row r="34" spans="1:24" x14ac:dyDescent="0.3">
      <c r="B34" s="203" t="s">
        <v>18</v>
      </c>
      <c r="C34" s="6"/>
      <c r="D34" s="6"/>
      <c r="E34" s="6"/>
      <c r="F34" s="6"/>
      <c r="G34" s="6"/>
      <c r="H34" s="6"/>
      <c r="I34" s="6"/>
      <c r="J34" s="6"/>
      <c r="K34" s="6"/>
      <c r="L34" s="6"/>
      <c r="M34" s="6"/>
      <c r="N34" s="201"/>
      <c r="O34" s="6"/>
      <c r="P34" s="6"/>
      <c r="Q34" s="6"/>
      <c r="R34" s="6"/>
      <c r="S34" s="6"/>
      <c r="T34" s="6"/>
      <c r="U34" s="6"/>
      <c r="V34" s="6"/>
      <c r="W34" s="6"/>
      <c r="X34" s="6"/>
    </row>
    <row r="35" spans="1:24" x14ac:dyDescent="0.3">
      <c r="A35" s="6"/>
      <c r="B35" s="200"/>
      <c r="C35" s="110"/>
      <c r="D35" s="6"/>
      <c r="E35" s="6" t="s">
        <v>19</v>
      </c>
      <c r="F35" s="6"/>
      <c r="G35" s="6"/>
      <c r="H35" s="6"/>
      <c r="I35" s="6"/>
      <c r="J35" s="6"/>
      <c r="K35" s="6"/>
      <c r="L35" s="6"/>
      <c r="M35" s="6"/>
      <c r="N35" s="201"/>
      <c r="O35" s="6"/>
      <c r="P35" s="6"/>
      <c r="Q35" s="6"/>
      <c r="R35" s="6"/>
      <c r="S35" s="6"/>
      <c r="T35" s="6"/>
      <c r="U35" s="6"/>
      <c r="V35" s="6"/>
      <c r="W35" s="6"/>
      <c r="X35" s="6"/>
    </row>
    <row r="36" spans="1:24" x14ac:dyDescent="0.3">
      <c r="A36" s="6"/>
      <c r="B36" s="200"/>
      <c r="C36" s="109"/>
      <c r="D36" s="6"/>
      <c r="E36" s="6" t="s">
        <v>20</v>
      </c>
      <c r="F36" s="6"/>
      <c r="G36" s="6"/>
      <c r="H36" s="6"/>
      <c r="I36" s="6"/>
      <c r="J36" s="6"/>
      <c r="K36" s="6"/>
      <c r="L36" s="6"/>
      <c r="M36" s="6"/>
      <c r="N36" s="201"/>
      <c r="O36" s="6"/>
      <c r="P36" s="6"/>
      <c r="Q36" s="6"/>
      <c r="R36" s="6"/>
      <c r="S36" s="6"/>
      <c r="T36" s="6"/>
      <c r="U36" s="6"/>
      <c r="V36" s="6"/>
      <c r="W36" s="6"/>
      <c r="X36" s="6"/>
    </row>
    <row r="37" spans="1:24" x14ac:dyDescent="0.3">
      <c r="A37" s="6"/>
      <c r="B37" s="200"/>
      <c r="C37" s="111"/>
      <c r="D37" s="6"/>
      <c r="E37" s="6" t="s">
        <v>21</v>
      </c>
      <c r="F37" s="6"/>
      <c r="G37" s="6"/>
      <c r="H37" s="6"/>
      <c r="I37" s="6"/>
      <c r="J37" s="6"/>
      <c r="K37" s="6"/>
      <c r="L37" s="6"/>
      <c r="M37" s="6"/>
      <c r="N37" s="201"/>
      <c r="O37" s="6"/>
      <c r="P37" s="6"/>
      <c r="Q37" s="6"/>
      <c r="R37" s="6"/>
      <c r="S37" s="6"/>
      <c r="T37" s="6"/>
      <c r="U37" s="6"/>
      <c r="V37" s="6"/>
      <c r="W37" s="6"/>
      <c r="X37" s="6"/>
    </row>
    <row r="38" spans="1:24" x14ac:dyDescent="0.3">
      <c r="B38" s="204"/>
      <c r="C38" s="205"/>
      <c r="D38" s="205"/>
      <c r="E38" s="205"/>
      <c r="F38" s="205"/>
      <c r="G38" s="205"/>
      <c r="H38" s="205"/>
      <c r="I38" s="205"/>
      <c r="J38" s="205"/>
      <c r="K38" s="205"/>
      <c r="L38" s="205"/>
      <c r="M38" s="205"/>
      <c r="N38" s="206"/>
      <c r="O38" s="6"/>
      <c r="P38" s="6"/>
      <c r="Q38" s="6"/>
      <c r="R38" s="6"/>
      <c r="S38" s="6"/>
      <c r="T38" s="6"/>
      <c r="U38" s="6"/>
      <c r="V38" s="6"/>
      <c r="W38" s="6"/>
      <c r="X38" s="6"/>
    </row>
    <row r="39" spans="1:24" x14ac:dyDescent="0.3">
      <c r="B39" s="6"/>
      <c r="C39" s="6"/>
      <c r="D39" s="6"/>
      <c r="E39" s="6"/>
      <c r="F39" s="6"/>
      <c r="G39" s="6"/>
      <c r="H39" s="6"/>
      <c r="I39" s="6"/>
      <c r="J39" s="6"/>
      <c r="K39" s="6"/>
      <c r="L39" s="6"/>
      <c r="M39" s="6"/>
      <c r="N39" s="6"/>
      <c r="O39" s="6"/>
      <c r="P39" s="6"/>
      <c r="Q39" s="6"/>
      <c r="R39" s="6"/>
      <c r="S39" s="6"/>
      <c r="T39" s="6"/>
      <c r="U39" s="6"/>
      <c r="V39" s="6"/>
      <c r="W39" s="6"/>
      <c r="X39" s="6"/>
    </row>
    <row r="40" spans="1:24" ht="15.6" x14ac:dyDescent="0.3">
      <c r="B40" s="276" t="s">
        <v>22</v>
      </c>
      <c r="C40" s="277"/>
      <c r="D40" s="277"/>
      <c r="E40" s="277"/>
      <c r="F40" s="277"/>
      <c r="G40" s="277"/>
      <c r="H40" s="277"/>
      <c r="I40" s="277"/>
      <c r="J40" s="277"/>
      <c r="K40" s="277"/>
      <c r="L40" s="277"/>
      <c r="M40" s="277"/>
      <c r="N40" s="278"/>
    </row>
    <row r="41" spans="1:24" x14ac:dyDescent="0.3">
      <c r="B41" s="5" t="s">
        <v>23</v>
      </c>
      <c r="C41" s="6"/>
      <c r="D41" s="6"/>
      <c r="E41" s="6"/>
      <c r="F41" s="6"/>
      <c r="G41" s="6"/>
      <c r="H41" s="6"/>
      <c r="I41" s="6"/>
      <c r="J41" s="6"/>
      <c r="K41" s="6"/>
      <c r="L41" s="6"/>
      <c r="M41" s="6"/>
      <c r="N41" s="7"/>
    </row>
    <row r="42" spans="1:24" x14ac:dyDescent="0.3">
      <c r="B42" s="5" t="s">
        <v>24</v>
      </c>
      <c r="C42" s="6"/>
      <c r="D42" s="6"/>
      <c r="E42" s="6"/>
      <c r="F42" s="6"/>
      <c r="G42" s="107" t="s">
        <v>12</v>
      </c>
      <c r="H42" s="6" t="s">
        <v>25</v>
      </c>
      <c r="I42" s="6"/>
      <c r="J42" s="6"/>
      <c r="K42" s="6"/>
      <c r="L42" s="107"/>
      <c r="N42" s="7"/>
    </row>
    <row r="43" spans="1:24" x14ac:dyDescent="0.3">
      <c r="B43" s="5" t="s">
        <v>26</v>
      </c>
      <c r="C43" s="6"/>
      <c r="D43" s="6"/>
      <c r="E43" s="6"/>
      <c r="F43" s="6"/>
      <c r="G43" s="6"/>
      <c r="H43" s="6"/>
      <c r="I43" s="6"/>
      <c r="J43" s="6"/>
      <c r="K43" s="6"/>
      <c r="L43" s="107"/>
      <c r="N43" s="7"/>
    </row>
    <row r="44" spans="1:24" x14ac:dyDescent="0.3">
      <c r="B44" s="16"/>
      <c r="C44" s="17"/>
      <c r="D44" s="17"/>
      <c r="E44" s="17"/>
      <c r="F44" s="17"/>
      <c r="G44" s="17"/>
      <c r="H44" s="17"/>
      <c r="I44" s="17"/>
      <c r="J44" s="17"/>
      <c r="K44" s="17"/>
      <c r="L44" s="17"/>
      <c r="M44" s="17"/>
      <c r="N44" s="19"/>
    </row>
    <row r="46" spans="1:24" ht="15.6" x14ac:dyDescent="0.3">
      <c r="B46" s="276" t="s">
        <v>27</v>
      </c>
      <c r="C46" s="277"/>
      <c r="D46" s="277"/>
      <c r="E46" s="277"/>
      <c r="F46" s="277"/>
      <c r="G46" s="277"/>
      <c r="H46" s="277"/>
      <c r="I46" s="277"/>
      <c r="J46" s="277"/>
      <c r="K46" s="277"/>
      <c r="L46" s="277"/>
      <c r="M46" s="277"/>
      <c r="N46" s="278"/>
    </row>
    <row r="47" spans="1:24" x14ac:dyDescent="0.3">
      <c r="B47" s="5" t="s">
        <v>28</v>
      </c>
      <c r="C47" s="6"/>
      <c r="D47" s="6"/>
      <c r="E47" s="6"/>
      <c r="F47" s="6"/>
      <c r="G47" s="6"/>
      <c r="H47" s="6"/>
      <c r="I47" s="6"/>
      <c r="J47" s="6"/>
      <c r="K47" s="6"/>
      <c r="L47" s="6"/>
      <c r="M47" s="6"/>
      <c r="N47" s="7"/>
    </row>
    <row r="48" spans="1:24" x14ac:dyDescent="0.3">
      <c r="B48" s="5" t="s">
        <v>29</v>
      </c>
      <c r="C48" s="6"/>
      <c r="D48" s="6"/>
      <c r="E48" s="6"/>
      <c r="F48" s="6"/>
      <c r="G48" s="6"/>
      <c r="H48" s="6"/>
      <c r="I48" s="6"/>
      <c r="J48" s="107" t="s">
        <v>14</v>
      </c>
      <c r="K48" s="2" t="s">
        <v>25</v>
      </c>
      <c r="N48" s="7"/>
    </row>
    <row r="49" spans="2:14" x14ac:dyDescent="0.3">
      <c r="B49" s="5" t="s">
        <v>26</v>
      </c>
      <c r="C49" s="6"/>
      <c r="D49" s="6"/>
      <c r="E49" s="6"/>
      <c r="F49" s="6"/>
      <c r="G49" s="6"/>
      <c r="H49" s="6"/>
      <c r="I49" s="6"/>
      <c r="J49" s="6"/>
      <c r="K49" s="6"/>
      <c r="L49" s="107"/>
      <c r="N49" s="7"/>
    </row>
    <row r="50" spans="2:14" x14ac:dyDescent="0.3">
      <c r="B50" s="5" t="s">
        <v>30</v>
      </c>
      <c r="C50" s="6"/>
      <c r="D50" s="6"/>
      <c r="E50" s="6"/>
      <c r="F50" s="6"/>
      <c r="G50" s="6"/>
      <c r="H50" s="6"/>
      <c r="I50" s="6"/>
      <c r="J50" s="6"/>
      <c r="K50" s="6"/>
      <c r="L50" s="6"/>
      <c r="M50" s="6"/>
      <c r="N50" s="7"/>
    </row>
    <row r="51" spans="2:14" x14ac:dyDescent="0.3">
      <c r="B51" s="16"/>
      <c r="C51" s="17"/>
      <c r="D51" s="17"/>
      <c r="E51" s="17"/>
      <c r="F51" s="17"/>
      <c r="G51" s="17"/>
      <c r="H51" s="17"/>
      <c r="I51" s="17"/>
      <c r="J51" s="17"/>
      <c r="K51" s="17"/>
      <c r="L51" s="17"/>
      <c r="M51" s="17"/>
      <c r="N51" s="19"/>
    </row>
  </sheetData>
  <sheetProtection algorithmName="SHA-512" hashValue="M15tIsmClOXp8fkyn1b8R/lO1FRCrkQRXcaE48Kj51Zn4l1L3gnaLWe1XTr6CnLkbKt6gyxpq9phqFG58F/5Tg==" saltValue="UhObYBOC3brdm7ArLvpgFg==" spinCount="100000" sheet="1" formatCells="0" formatColumns="0" formatRows="0" insertColumns="0" insertRows="0" insertHyperlinks="0" deleteColumns="0" deleteRows="0" sort="0" autoFilter="0" pivotTables="0"/>
  <mergeCells count="16">
    <mergeCell ref="B46:N46"/>
    <mergeCell ref="B40:N40"/>
    <mergeCell ref="E32:N32"/>
    <mergeCell ref="B20:N20"/>
    <mergeCell ref="B21:N21"/>
    <mergeCell ref="B25:N25"/>
    <mergeCell ref="B26:N26"/>
    <mergeCell ref="C22:F22"/>
    <mergeCell ref="C23:F23"/>
    <mergeCell ref="C24:F24"/>
    <mergeCell ref="C9:L12"/>
    <mergeCell ref="B14:N17"/>
    <mergeCell ref="E29:N29"/>
    <mergeCell ref="E30:N30"/>
    <mergeCell ref="E31:N31"/>
    <mergeCell ref="B19:N19"/>
  </mergeCells>
  <hyperlinks>
    <hyperlink ref="C29" location="Intro!A1" display="Intro" xr:uid="{00000000-0004-0000-0000-000000000000}"/>
    <hyperlink ref="C30" location="Instance!A1" display="Instance" xr:uid="{00000000-0004-0000-0000-000001000000}"/>
    <hyperlink ref="C31" location="SecurityServer!A1" display="SecurityServer" xr:uid="{00000000-0004-0000-0000-000002000000}"/>
    <hyperlink ref="G42" location="Instance!A1" display="Instance" xr:uid="{00000000-0004-0000-0000-000003000000}"/>
    <hyperlink ref="J48" location="SecurityServer!A1" display="SecurityServer" xr:uid="{00000000-0004-0000-0000-000004000000}"/>
    <hyperlink ref="C32" location="References!A1" display="References" xr:uid="{00000000-0004-0000-0000-000005000000}"/>
  </hyperlinks>
  <pageMargins left="0.70866141732283472" right="0.70866141732283472" top="0.74803149606299213" bottom="0.74803149606299213" header="0.31496062992125984" footer="0.31496062992125984"/>
  <pageSetup paperSize="9" scale="87" orientation="landscape" r:id="rId1"/>
  <headerFooter>
    <oddHeader>&amp;CThe calculator development was commissioned in 2020 by Nordic Institute for Interoperability Solutions (NIIS).</oddHeader>
  </headerFooter>
  <rowBreaks count="1" manualBreakCount="1">
    <brk id="39" max="14" man="1"/>
  </rowBreaks>
  <colBreaks count="1" manualBreakCount="1">
    <brk id="15" max="50"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T106"/>
  <sheetViews>
    <sheetView showGridLines="0" zoomScale="130" zoomScaleNormal="130" zoomScaleSheetLayoutView="110" workbookViewId="0">
      <selection activeCell="G37" sqref="G37:L37"/>
    </sheetView>
  </sheetViews>
  <sheetFormatPr defaultColWidth="9.21875" defaultRowHeight="14.4" x14ac:dyDescent="0.3"/>
  <cols>
    <col min="1" max="4" width="9.21875" style="125"/>
    <col min="5" max="5" width="12" style="125" bestFit="1" customWidth="1"/>
    <col min="6" max="6" width="13" style="125" customWidth="1"/>
    <col min="7" max="16384" width="9.21875" style="125"/>
  </cols>
  <sheetData>
    <row r="2" spans="2:14" x14ac:dyDescent="0.3">
      <c r="B2" s="225"/>
      <c r="C2" s="308" t="s">
        <v>31</v>
      </c>
      <c r="D2" s="308"/>
      <c r="E2" s="308"/>
      <c r="F2" s="308"/>
      <c r="G2" s="308"/>
      <c r="H2" s="308"/>
      <c r="I2" s="308"/>
      <c r="J2" s="308"/>
      <c r="K2" s="308"/>
      <c r="L2" s="308"/>
      <c r="M2" s="226"/>
      <c r="N2" s="227"/>
    </row>
    <row r="3" spans="2:14" x14ac:dyDescent="0.3">
      <c r="B3" s="228"/>
      <c r="C3" s="309"/>
      <c r="D3" s="309"/>
      <c r="E3" s="309"/>
      <c r="F3" s="309"/>
      <c r="G3" s="309"/>
      <c r="H3" s="309"/>
      <c r="I3" s="309"/>
      <c r="J3" s="309"/>
      <c r="K3" s="309"/>
      <c r="L3" s="309"/>
      <c r="M3" s="229"/>
      <c r="N3" s="230"/>
    </row>
    <row r="4" spans="2:14" x14ac:dyDescent="0.3">
      <c r="B4" s="228"/>
      <c r="C4" s="309"/>
      <c r="D4" s="309"/>
      <c r="E4" s="309"/>
      <c r="F4" s="309"/>
      <c r="G4" s="309"/>
      <c r="H4" s="309"/>
      <c r="I4" s="309"/>
      <c r="J4" s="309"/>
      <c r="K4" s="309"/>
      <c r="L4" s="309"/>
      <c r="M4" s="229"/>
      <c r="N4" s="230"/>
    </row>
    <row r="5" spans="2:14" x14ac:dyDescent="0.3">
      <c r="B5" s="231"/>
      <c r="C5" s="310"/>
      <c r="D5" s="310"/>
      <c r="E5" s="310"/>
      <c r="F5" s="310"/>
      <c r="G5" s="310"/>
      <c r="H5" s="310"/>
      <c r="I5" s="310"/>
      <c r="J5" s="310"/>
      <c r="K5" s="310"/>
      <c r="L5" s="310"/>
      <c r="M5" s="232"/>
      <c r="N5" s="233"/>
    </row>
    <row r="6" spans="2:14" x14ac:dyDescent="0.3">
      <c r="B6" s="127"/>
      <c r="C6" s="127"/>
      <c r="D6" s="127"/>
      <c r="E6" s="127"/>
      <c r="F6" s="127"/>
      <c r="G6" s="127"/>
      <c r="H6" s="127"/>
      <c r="I6" s="127"/>
      <c r="J6" s="127"/>
      <c r="K6" s="127"/>
      <c r="L6" s="127"/>
      <c r="M6" s="127"/>
      <c r="N6" s="127"/>
    </row>
    <row r="7" spans="2:14" x14ac:dyDescent="0.3">
      <c r="B7" s="325" t="s">
        <v>32</v>
      </c>
      <c r="C7" s="326"/>
      <c r="D7" s="326"/>
      <c r="E7" s="326"/>
      <c r="F7" s="326"/>
      <c r="G7" s="326"/>
      <c r="H7" s="326"/>
      <c r="I7" s="326"/>
      <c r="J7" s="326"/>
      <c r="K7" s="326"/>
      <c r="L7" s="326"/>
      <c r="M7" s="326"/>
      <c r="N7" s="327"/>
    </row>
    <row r="8" spans="2:14" x14ac:dyDescent="0.3">
      <c r="B8" s="328"/>
      <c r="C8" s="329"/>
      <c r="D8" s="329"/>
      <c r="E8" s="329"/>
      <c r="F8" s="329"/>
      <c r="G8" s="329"/>
      <c r="H8" s="329"/>
      <c r="I8" s="329"/>
      <c r="J8" s="329"/>
      <c r="K8" s="329"/>
      <c r="L8" s="329"/>
      <c r="M8" s="329"/>
      <c r="N8" s="330"/>
    </row>
    <row r="9" spans="2:14" x14ac:dyDescent="0.3">
      <c r="B9" s="328"/>
      <c r="C9" s="329"/>
      <c r="D9" s="329"/>
      <c r="E9" s="329"/>
      <c r="F9" s="329"/>
      <c r="G9" s="329"/>
      <c r="H9" s="329"/>
      <c r="I9" s="329"/>
      <c r="J9" s="329"/>
      <c r="K9" s="329"/>
      <c r="L9" s="329"/>
      <c r="M9" s="329"/>
      <c r="N9" s="330"/>
    </row>
    <row r="10" spans="2:14" x14ac:dyDescent="0.3">
      <c r="B10" s="328"/>
      <c r="C10" s="329"/>
      <c r="D10" s="329"/>
      <c r="E10" s="329"/>
      <c r="F10" s="329"/>
      <c r="G10" s="329"/>
      <c r="H10" s="329"/>
      <c r="I10" s="329"/>
      <c r="J10" s="329"/>
      <c r="K10" s="329"/>
      <c r="L10" s="329"/>
      <c r="M10" s="329"/>
      <c r="N10" s="330"/>
    </row>
    <row r="11" spans="2:14" x14ac:dyDescent="0.3">
      <c r="B11" s="122" t="s">
        <v>18</v>
      </c>
      <c r="C11" s="121"/>
      <c r="D11" s="121"/>
      <c r="E11" s="121"/>
      <c r="F11" s="121"/>
      <c r="G11" s="128"/>
      <c r="H11" s="128"/>
      <c r="I11" s="128"/>
      <c r="J11" s="128"/>
      <c r="K11" s="128"/>
      <c r="L11" s="128"/>
      <c r="M11" s="128"/>
      <c r="N11" s="129"/>
    </row>
    <row r="12" spans="2:14" x14ac:dyDescent="0.3">
      <c r="B12" s="119"/>
      <c r="C12" s="121"/>
      <c r="D12" s="121"/>
      <c r="E12" s="130"/>
      <c r="F12" s="121" t="s">
        <v>19</v>
      </c>
      <c r="G12" s="128"/>
      <c r="H12" s="128"/>
      <c r="I12" s="128"/>
      <c r="J12" s="128"/>
      <c r="K12" s="128"/>
      <c r="L12" s="128"/>
      <c r="M12" s="128"/>
      <c r="N12" s="129"/>
    </row>
    <row r="13" spans="2:14" x14ac:dyDescent="0.3">
      <c r="B13" s="119"/>
      <c r="C13" s="121"/>
      <c r="D13" s="121"/>
      <c r="E13" s="120"/>
      <c r="F13" s="121" t="s">
        <v>33</v>
      </c>
      <c r="G13" s="128"/>
      <c r="H13" s="128"/>
      <c r="I13" s="128"/>
      <c r="J13" s="128"/>
      <c r="K13" s="128"/>
      <c r="L13" s="128"/>
      <c r="M13" s="128"/>
      <c r="N13" s="129"/>
    </row>
    <row r="14" spans="2:14" x14ac:dyDescent="0.3">
      <c r="B14" s="119"/>
      <c r="D14" s="121"/>
      <c r="E14" s="123"/>
      <c r="F14" s="121" t="s">
        <v>21</v>
      </c>
      <c r="G14" s="128"/>
      <c r="H14" s="128"/>
      <c r="I14" s="128"/>
      <c r="J14" s="128"/>
      <c r="K14" s="128"/>
      <c r="L14" s="128"/>
      <c r="M14" s="128"/>
      <c r="N14" s="129"/>
    </row>
    <row r="15" spans="2:14" x14ac:dyDescent="0.3">
      <c r="B15" s="131"/>
      <c r="C15" s="132"/>
      <c r="D15" s="132"/>
      <c r="E15" s="132"/>
      <c r="F15" s="132"/>
      <c r="G15" s="133"/>
      <c r="H15" s="133"/>
      <c r="I15" s="133"/>
      <c r="J15" s="133"/>
      <c r="K15" s="133"/>
      <c r="L15" s="133"/>
      <c r="M15" s="133"/>
      <c r="N15" s="134"/>
    </row>
    <row r="16" spans="2:14" x14ac:dyDescent="0.3">
      <c r="B16" s="127"/>
      <c r="C16" s="127"/>
      <c r="D16" s="127"/>
      <c r="E16" s="127"/>
      <c r="F16" s="127"/>
      <c r="G16" s="127"/>
      <c r="H16" s="127"/>
      <c r="I16" s="127"/>
      <c r="J16" s="127"/>
      <c r="K16" s="127"/>
      <c r="L16" s="127"/>
      <c r="M16" s="127"/>
      <c r="N16" s="127"/>
    </row>
    <row r="17" spans="2:14" ht="15.6" x14ac:dyDescent="0.3">
      <c r="B17" s="294" t="s">
        <v>34</v>
      </c>
      <c r="C17" s="295"/>
      <c r="D17" s="295"/>
      <c r="E17" s="295"/>
      <c r="F17" s="295"/>
      <c r="G17" s="295"/>
      <c r="H17" s="295"/>
      <c r="I17" s="295"/>
      <c r="J17" s="295"/>
      <c r="K17" s="295"/>
      <c r="L17" s="295"/>
      <c r="M17" s="295"/>
      <c r="N17" s="296"/>
    </row>
    <row r="18" spans="2:14" ht="14.85" customHeight="1" x14ac:dyDescent="0.3">
      <c r="B18" s="311" t="s">
        <v>35</v>
      </c>
      <c r="C18" s="312"/>
      <c r="D18" s="312"/>
      <c r="E18" s="312"/>
      <c r="F18" s="312"/>
      <c r="G18" s="312"/>
      <c r="H18" s="312"/>
      <c r="I18" s="312"/>
      <c r="J18" s="312"/>
      <c r="K18" s="312"/>
      <c r="L18" s="312"/>
      <c r="M18" s="312"/>
      <c r="N18" s="313"/>
    </row>
    <row r="19" spans="2:14" x14ac:dyDescent="0.3">
      <c r="B19" s="315" t="s">
        <v>36</v>
      </c>
      <c r="C19" s="316"/>
      <c r="D19" s="316"/>
      <c r="E19" s="316"/>
      <c r="F19" s="316"/>
      <c r="G19" s="316"/>
      <c r="H19" s="316"/>
      <c r="I19" s="316"/>
      <c r="J19" s="316"/>
      <c r="K19" s="316"/>
      <c r="L19" s="316"/>
      <c r="M19" s="316"/>
      <c r="N19" s="317"/>
    </row>
    <row r="20" spans="2:14" x14ac:dyDescent="0.3">
      <c r="B20" s="315"/>
      <c r="C20" s="316"/>
      <c r="D20" s="316"/>
      <c r="E20" s="316"/>
      <c r="F20" s="316"/>
      <c r="G20" s="316"/>
      <c r="H20" s="316"/>
      <c r="I20" s="316"/>
      <c r="J20" s="316"/>
      <c r="K20" s="316"/>
      <c r="L20" s="316"/>
      <c r="M20" s="316"/>
      <c r="N20" s="317"/>
    </row>
    <row r="21" spans="2:14" ht="29.25" customHeight="1" x14ac:dyDescent="0.3">
      <c r="B21" s="318" t="s">
        <v>37</v>
      </c>
      <c r="C21" s="319"/>
      <c r="D21" s="319"/>
      <c r="E21" s="319"/>
      <c r="F21" s="319"/>
      <c r="G21" s="319"/>
      <c r="H21" s="319"/>
      <c r="I21" s="319"/>
      <c r="J21" s="319"/>
      <c r="K21" s="319"/>
      <c r="L21" s="319"/>
      <c r="M21" s="319"/>
      <c r="N21" s="320"/>
    </row>
    <row r="22" spans="2:14" ht="15" customHeight="1" x14ac:dyDescent="0.3">
      <c r="B22" s="119" t="s">
        <v>38</v>
      </c>
      <c r="C22" s="121"/>
      <c r="D22" s="121"/>
      <c r="E22" s="121"/>
      <c r="F22" s="121"/>
      <c r="G22" s="121"/>
      <c r="H22" s="321" t="s">
        <v>39</v>
      </c>
      <c r="I22" s="321"/>
      <c r="J22" s="121"/>
      <c r="K22" s="121"/>
      <c r="L22" s="121"/>
      <c r="M22" s="121"/>
      <c r="N22" s="124"/>
    </row>
    <row r="23" spans="2:14" ht="15.75" customHeight="1" x14ac:dyDescent="0.3">
      <c r="B23" s="318" t="s">
        <v>40</v>
      </c>
      <c r="C23" s="319"/>
      <c r="D23" s="319"/>
      <c r="E23" s="319"/>
      <c r="F23" s="319"/>
      <c r="G23" s="319"/>
      <c r="H23" s="319"/>
      <c r="I23" s="319"/>
      <c r="J23" s="319"/>
      <c r="K23" s="319"/>
      <c r="L23" s="319"/>
      <c r="M23" s="319"/>
      <c r="N23" s="320"/>
    </row>
    <row r="24" spans="2:14" ht="15.75" customHeight="1" x14ac:dyDescent="0.3">
      <c r="B24" s="257"/>
      <c r="C24" s="258"/>
      <c r="D24" s="258"/>
      <c r="E24" s="258"/>
      <c r="F24" s="258"/>
      <c r="G24" s="258"/>
      <c r="H24" s="258"/>
      <c r="I24" s="258"/>
      <c r="J24" s="258"/>
      <c r="K24" s="258"/>
      <c r="L24" s="258"/>
      <c r="M24" s="258"/>
      <c r="N24" s="259"/>
    </row>
    <row r="25" spans="2:14" x14ac:dyDescent="0.3">
      <c r="B25" s="300" t="s">
        <v>41</v>
      </c>
      <c r="C25" s="293"/>
      <c r="D25" s="293"/>
      <c r="E25" s="161" t="s">
        <v>42</v>
      </c>
      <c r="F25" s="161" t="s">
        <v>43</v>
      </c>
      <c r="G25" s="293" t="s">
        <v>44</v>
      </c>
      <c r="H25" s="293"/>
      <c r="I25" s="293"/>
      <c r="J25" s="293"/>
      <c r="K25" s="293"/>
      <c r="L25" s="293"/>
      <c r="M25" s="293" t="s">
        <v>45</v>
      </c>
      <c r="N25" s="314"/>
    </row>
    <row r="26" spans="2:14" ht="29.55" customHeight="1" x14ac:dyDescent="0.3">
      <c r="B26" s="288" t="s">
        <v>46</v>
      </c>
      <c r="C26" s="274"/>
      <c r="D26" s="274"/>
      <c r="E26" s="239"/>
      <c r="F26" s="108" t="s">
        <v>47</v>
      </c>
      <c r="G26" s="301" t="s">
        <v>46</v>
      </c>
      <c r="H26" s="299"/>
      <c r="I26" s="299"/>
      <c r="J26" s="299"/>
      <c r="K26" s="299"/>
      <c r="L26" s="299"/>
      <c r="M26" s="299"/>
      <c r="N26" s="302"/>
    </row>
    <row r="27" spans="2:14" ht="33" customHeight="1" x14ac:dyDescent="0.3">
      <c r="B27" s="331" t="s">
        <v>48</v>
      </c>
      <c r="C27" s="332"/>
      <c r="D27" s="332"/>
      <c r="E27" s="239"/>
      <c r="F27" s="108" t="s">
        <v>47</v>
      </c>
      <c r="G27" s="299" t="s">
        <v>49</v>
      </c>
      <c r="H27" s="299"/>
      <c r="I27" s="299"/>
      <c r="J27" s="299"/>
      <c r="K27" s="299"/>
      <c r="L27" s="299"/>
      <c r="M27" s="299" t="s">
        <v>50</v>
      </c>
      <c r="N27" s="302"/>
    </row>
    <row r="28" spans="2:14" ht="28.95" customHeight="1" x14ac:dyDescent="0.3">
      <c r="B28" s="305" t="s">
        <v>51</v>
      </c>
      <c r="C28" s="299"/>
      <c r="D28" s="299"/>
      <c r="E28" s="239"/>
      <c r="F28" s="108" t="s">
        <v>52</v>
      </c>
      <c r="G28" s="301" t="s">
        <v>138</v>
      </c>
      <c r="H28" s="299"/>
      <c r="I28" s="299"/>
      <c r="J28" s="299"/>
      <c r="K28" s="299"/>
      <c r="L28" s="299"/>
      <c r="M28" s="299" t="s">
        <v>53</v>
      </c>
      <c r="N28" s="302"/>
    </row>
    <row r="29" spans="2:14" ht="20.25" customHeight="1" x14ac:dyDescent="0.3">
      <c r="B29" s="305"/>
      <c r="C29" s="299"/>
      <c r="D29" s="299"/>
      <c r="E29" s="108"/>
      <c r="F29" s="108"/>
      <c r="G29" s="246" t="s">
        <v>54</v>
      </c>
      <c r="H29" s="253"/>
      <c r="I29" s="253"/>
      <c r="J29" s="253"/>
      <c r="K29" s="264" t="s">
        <v>39</v>
      </c>
      <c r="L29" s="253"/>
      <c r="M29" s="343"/>
      <c r="N29" s="344"/>
    </row>
    <row r="30" spans="2:14" ht="117" customHeight="1" x14ac:dyDescent="0.3">
      <c r="B30" s="339" t="s">
        <v>55</v>
      </c>
      <c r="C30" s="340"/>
      <c r="D30" s="340"/>
      <c r="E30" s="239"/>
      <c r="F30" s="191" t="s">
        <v>47</v>
      </c>
      <c r="G30" s="301" t="s">
        <v>56</v>
      </c>
      <c r="H30" s="301"/>
      <c r="I30" s="301"/>
      <c r="J30" s="301"/>
      <c r="K30" s="301"/>
      <c r="L30" s="301"/>
      <c r="M30" s="299" t="s">
        <v>57</v>
      </c>
      <c r="N30" s="302"/>
    </row>
    <row r="31" spans="2:14" ht="30.75" customHeight="1" x14ac:dyDescent="0.3">
      <c r="B31" s="288" t="s">
        <v>58</v>
      </c>
      <c r="C31" s="274"/>
      <c r="D31" s="274"/>
      <c r="E31" s="243"/>
      <c r="F31" s="108"/>
      <c r="G31" s="301" t="s">
        <v>59</v>
      </c>
      <c r="H31" s="299"/>
      <c r="I31" s="299"/>
      <c r="J31" s="299"/>
      <c r="K31" s="299"/>
      <c r="L31" s="299"/>
      <c r="M31" s="306" t="s">
        <v>60</v>
      </c>
      <c r="N31" s="302"/>
    </row>
    <row r="32" spans="2:14" ht="34.5" customHeight="1" x14ac:dyDescent="0.3">
      <c r="B32" s="288" t="s">
        <v>61</v>
      </c>
      <c r="C32" s="274"/>
      <c r="D32" s="274"/>
      <c r="E32" s="244">
        <v>0.12</v>
      </c>
      <c r="F32" s="108"/>
      <c r="G32" s="299" t="s">
        <v>62</v>
      </c>
      <c r="H32" s="299"/>
      <c r="I32" s="299"/>
      <c r="J32" s="299"/>
      <c r="K32" s="299"/>
      <c r="L32" s="299"/>
      <c r="M32" s="346">
        <v>0.12</v>
      </c>
      <c r="N32" s="347"/>
    </row>
    <row r="33" spans="2:14" ht="45" customHeight="1" x14ac:dyDescent="0.3">
      <c r="B33" s="305" t="s">
        <v>63</v>
      </c>
      <c r="C33" s="299"/>
      <c r="D33" s="299"/>
      <c r="E33" s="240">
        <v>1.58</v>
      </c>
      <c r="F33" s="108"/>
      <c r="G33" s="299" t="s">
        <v>64</v>
      </c>
      <c r="H33" s="299"/>
      <c r="I33" s="299"/>
      <c r="J33" s="299"/>
      <c r="K33" s="299"/>
      <c r="L33" s="299"/>
      <c r="M33" s="299" t="s">
        <v>65</v>
      </c>
      <c r="N33" s="302"/>
    </row>
    <row r="34" spans="2:14" x14ac:dyDescent="0.3">
      <c r="B34" s="119"/>
      <c r="C34" s="121"/>
      <c r="D34" s="121"/>
      <c r="E34" s="121"/>
      <c r="F34" s="121"/>
      <c r="G34" s="267" t="s">
        <v>393</v>
      </c>
      <c r="H34" s="121"/>
      <c r="I34" s="247" t="s">
        <v>66</v>
      </c>
      <c r="J34" s="121"/>
      <c r="K34" s="247" t="s">
        <v>67</v>
      </c>
      <c r="L34" s="121"/>
      <c r="M34" s="299"/>
      <c r="N34" s="302"/>
    </row>
    <row r="35" spans="2:14" ht="15" thickBot="1" x14ac:dyDescent="0.35">
      <c r="B35" s="289" t="s">
        <v>68</v>
      </c>
      <c r="C35" s="290"/>
      <c r="D35" s="290"/>
      <c r="E35" s="290"/>
      <c r="F35" s="290"/>
      <c r="G35" s="290"/>
      <c r="H35" s="290"/>
      <c r="I35" s="290"/>
      <c r="J35" s="290"/>
      <c r="K35" s="290"/>
      <c r="L35" s="290"/>
      <c r="M35" s="290"/>
      <c r="N35" s="291"/>
    </row>
    <row r="36" spans="2:14" ht="51.6" customHeight="1" x14ac:dyDescent="0.3">
      <c r="B36" s="337" t="s">
        <v>69</v>
      </c>
      <c r="C36" s="338"/>
      <c r="D36" s="338"/>
      <c r="E36" s="245">
        <f>((E31*'2. Server power consumption'!B6*100) + '2. Server power consumption'!B5)*(24*7*E30)</f>
        <v>0</v>
      </c>
      <c r="F36" s="121" t="s">
        <v>70</v>
      </c>
      <c r="G36" s="319" t="s">
        <v>71</v>
      </c>
      <c r="H36" s="319"/>
      <c r="I36" s="319"/>
      <c r="J36" s="319"/>
      <c r="K36" s="319"/>
      <c r="L36" s="319"/>
      <c r="M36" s="345"/>
      <c r="N36" s="320"/>
    </row>
    <row r="37" spans="2:14" ht="45" customHeight="1" x14ac:dyDescent="0.3">
      <c r="B37" s="337" t="s">
        <v>72</v>
      </c>
      <c r="C37" s="338"/>
      <c r="D37" s="338"/>
      <c r="E37" s="245">
        <f>(((E31*'2. Server power consumption'!B27) + ((1-Instance!E31)*'2. Server power consumption'!B28))+ ('2. Server power consumption'!B32*(('2. Server power consumption'!B30+'2. Server power consumption'!B31)/2)*Instance!E31*E31)) * 24 * 7 * E30</f>
        <v>0</v>
      </c>
      <c r="F37" s="121" t="s">
        <v>70</v>
      </c>
      <c r="G37" s="319" t="s">
        <v>73</v>
      </c>
      <c r="H37" s="319"/>
      <c r="I37" s="319"/>
      <c r="J37" s="319"/>
      <c r="K37" s="319"/>
      <c r="L37" s="319"/>
      <c r="M37" s="336"/>
      <c r="N37" s="320"/>
    </row>
    <row r="38" spans="2:14" ht="47.25" customHeight="1" x14ac:dyDescent="0.3">
      <c r="B38" s="337" t="s">
        <v>74</v>
      </c>
      <c r="C38" s="338"/>
      <c r="D38" s="338"/>
      <c r="E38" s="152">
        <f>(E36+E37)*E33*52/1000</f>
        <v>0</v>
      </c>
      <c r="F38" s="121" t="s">
        <v>75</v>
      </c>
      <c r="G38" s="319" t="s">
        <v>76</v>
      </c>
      <c r="H38" s="319"/>
      <c r="I38" s="319"/>
      <c r="J38" s="319"/>
      <c r="K38" s="319"/>
      <c r="L38" s="319"/>
      <c r="M38" s="261"/>
      <c r="N38" s="151"/>
    </row>
    <row r="39" spans="2:14" ht="48" customHeight="1" x14ac:dyDescent="0.3">
      <c r="B39" s="337" t="s">
        <v>77</v>
      </c>
      <c r="C39" s="338"/>
      <c r="D39" s="338"/>
      <c r="E39" s="152">
        <f>E38*E28</f>
        <v>0</v>
      </c>
      <c r="F39" s="121" t="s">
        <v>78</v>
      </c>
      <c r="G39" s="319" t="s">
        <v>79</v>
      </c>
      <c r="H39" s="319"/>
      <c r="I39" s="319"/>
      <c r="J39" s="319"/>
      <c r="K39" s="319"/>
      <c r="L39" s="319"/>
      <c r="M39" s="121"/>
      <c r="N39" s="124"/>
    </row>
    <row r="40" spans="2:14" ht="45" customHeight="1" x14ac:dyDescent="0.3">
      <c r="B40" s="337" t="s">
        <v>80</v>
      </c>
      <c r="C40" s="338"/>
      <c r="D40" s="338"/>
      <c r="E40" s="152">
        <f>E38*E28*E32</f>
        <v>0</v>
      </c>
      <c r="F40" s="121" t="s">
        <v>78</v>
      </c>
      <c r="G40" s="319" t="s">
        <v>81</v>
      </c>
      <c r="H40" s="319"/>
      <c r="I40" s="319"/>
      <c r="J40" s="319"/>
      <c r="K40" s="319"/>
      <c r="L40" s="319"/>
      <c r="M40" s="261"/>
      <c r="N40" s="151"/>
    </row>
    <row r="41" spans="2:14" x14ac:dyDescent="0.3">
      <c r="B41" s="260"/>
      <c r="C41" s="261"/>
      <c r="D41" s="261"/>
      <c r="E41" s="152"/>
      <c r="F41" s="121"/>
      <c r="G41" s="258"/>
      <c r="H41" s="258"/>
      <c r="I41" s="258"/>
      <c r="J41" s="258"/>
      <c r="K41" s="258"/>
      <c r="L41" s="258"/>
      <c r="M41" s="261"/>
      <c r="N41" s="151"/>
    </row>
    <row r="42" spans="2:14" ht="15" thickBot="1" x14ac:dyDescent="0.35">
      <c r="B42" s="289" t="s">
        <v>82</v>
      </c>
      <c r="C42" s="290"/>
      <c r="D42" s="290"/>
      <c r="E42" s="290"/>
      <c r="F42" s="290"/>
      <c r="G42" s="290"/>
      <c r="H42" s="290"/>
      <c r="I42" s="290"/>
      <c r="J42" s="290"/>
      <c r="K42" s="290"/>
      <c r="L42" s="290"/>
      <c r="M42" s="290"/>
      <c r="N42" s="291"/>
    </row>
    <row r="43" spans="2:14" ht="51.6" customHeight="1" x14ac:dyDescent="0.3">
      <c r="B43" s="341" t="s">
        <v>83</v>
      </c>
      <c r="C43" s="342"/>
      <c r="D43" s="342"/>
      <c r="E43" s="186">
        <f>(E39*E27) + (E26*E39*E32)</f>
        <v>0</v>
      </c>
      <c r="F43" s="132" t="s">
        <v>78</v>
      </c>
      <c r="G43" s="348" t="s">
        <v>84</v>
      </c>
      <c r="H43" s="348"/>
      <c r="I43" s="348"/>
      <c r="J43" s="348"/>
      <c r="K43" s="348"/>
      <c r="L43" s="348"/>
      <c r="M43" s="132"/>
      <c r="N43" s="153"/>
    </row>
    <row r="46" spans="2:14" ht="15.6" x14ac:dyDescent="0.3">
      <c r="B46" s="322" t="s">
        <v>85</v>
      </c>
      <c r="C46" s="323"/>
      <c r="D46" s="323"/>
      <c r="E46" s="323"/>
      <c r="F46" s="323"/>
      <c r="G46" s="323"/>
      <c r="H46" s="323"/>
      <c r="I46" s="323"/>
      <c r="J46" s="323"/>
      <c r="K46" s="323"/>
      <c r="L46" s="323"/>
      <c r="M46" s="323"/>
      <c r="N46" s="324"/>
    </row>
    <row r="47" spans="2:14" ht="14.85" customHeight="1" x14ac:dyDescent="0.3">
      <c r="B47" s="333" t="s">
        <v>35</v>
      </c>
      <c r="C47" s="334"/>
      <c r="D47" s="334"/>
      <c r="E47" s="334"/>
      <c r="F47" s="334"/>
      <c r="G47" s="334"/>
      <c r="H47" s="334"/>
      <c r="I47" s="334"/>
      <c r="J47" s="334"/>
      <c r="K47" s="334"/>
      <c r="L47" s="334"/>
      <c r="M47" s="334"/>
      <c r="N47" s="335"/>
    </row>
    <row r="48" spans="2:14" ht="28.35" customHeight="1" x14ac:dyDescent="0.3">
      <c r="B48" s="288" t="s">
        <v>86</v>
      </c>
      <c r="C48" s="274"/>
      <c r="D48" s="274"/>
      <c r="E48" s="274"/>
      <c r="F48" s="274"/>
      <c r="G48" s="274"/>
      <c r="H48" s="274"/>
      <c r="I48" s="274"/>
      <c r="J48" s="274"/>
      <c r="K48" s="274"/>
      <c r="L48" s="274"/>
      <c r="M48" s="274"/>
      <c r="N48" s="292"/>
    </row>
    <row r="49" spans="2:20" x14ac:dyDescent="0.3">
      <c r="B49" s="251"/>
      <c r="C49" s="250"/>
      <c r="D49" s="250"/>
      <c r="E49" s="250"/>
      <c r="F49" s="250"/>
      <c r="G49" s="250"/>
      <c r="H49" s="250"/>
      <c r="I49" s="250"/>
      <c r="J49" s="250"/>
      <c r="K49" s="250"/>
      <c r="L49" s="250"/>
      <c r="M49" s="250"/>
      <c r="N49" s="252"/>
    </row>
    <row r="50" spans="2:20" ht="18" customHeight="1" x14ac:dyDescent="0.3">
      <c r="B50" s="300" t="s">
        <v>41</v>
      </c>
      <c r="C50" s="293"/>
      <c r="D50" s="293"/>
      <c r="E50" s="161" t="s">
        <v>42</v>
      </c>
      <c r="F50" s="161" t="s">
        <v>87</v>
      </c>
      <c r="G50" s="293" t="s">
        <v>44</v>
      </c>
      <c r="H50" s="293"/>
      <c r="I50" s="293"/>
      <c r="J50" s="293"/>
      <c r="K50" s="293"/>
      <c r="L50" s="293"/>
      <c r="M50" s="293" t="s">
        <v>45</v>
      </c>
      <c r="N50" s="314"/>
    </row>
    <row r="51" spans="2:20" ht="14.85" customHeight="1" x14ac:dyDescent="0.3">
      <c r="B51" s="305" t="s">
        <v>88</v>
      </c>
      <c r="C51" s="299"/>
      <c r="D51" s="299"/>
      <c r="E51" s="239"/>
      <c r="F51" s="108" t="s">
        <v>89</v>
      </c>
      <c r="G51" s="301" t="s">
        <v>90</v>
      </c>
      <c r="H51" s="299"/>
      <c r="I51" s="299"/>
      <c r="J51" s="299"/>
      <c r="K51" s="299"/>
      <c r="L51" s="299"/>
      <c r="M51" s="299" t="s">
        <v>91</v>
      </c>
      <c r="N51" s="302"/>
    </row>
    <row r="52" spans="2:20" ht="30.6" customHeight="1" x14ac:dyDescent="0.3">
      <c r="B52" s="305" t="s">
        <v>92</v>
      </c>
      <c r="C52" s="299"/>
      <c r="D52" s="299"/>
      <c r="E52" s="240">
        <v>7.4999999999999997E-3</v>
      </c>
      <c r="F52" s="108" t="s">
        <v>93</v>
      </c>
      <c r="G52" s="301" t="s">
        <v>94</v>
      </c>
      <c r="H52" s="299"/>
      <c r="I52" s="299"/>
      <c r="J52" s="299"/>
      <c r="K52" s="299"/>
      <c r="L52" s="299"/>
      <c r="M52" s="299"/>
      <c r="N52" s="302"/>
    </row>
    <row r="53" spans="2:20" ht="37.35" customHeight="1" x14ac:dyDescent="0.3">
      <c r="B53" s="305" t="str">
        <f>B28</f>
        <v>Emission factor</v>
      </c>
      <c r="C53" s="299"/>
      <c r="D53" s="299"/>
      <c r="E53" s="240">
        <f>E28</f>
        <v>0</v>
      </c>
      <c r="F53" s="108" t="str">
        <f>F28</f>
        <v>kgCO2e/kWh</v>
      </c>
      <c r="G53" s="301" t="s">
        <v>95</v>
      </c>
      <c r="H53" s="299"/>
      <c r="I53" s="299"/>
      <c r="J53" s="299"/>
      <c r="K53" s="299"/>
      <c r="L53" s="299"/>
      <c r="M53" s="299"/>
      <c r="N53" s="302"/>
    </row>
    <row r="54" spans="2:20" x14ac:dyDescent="0.3">
      <c r="B54" s="157"/>
      <c r="C54" s="112"/>
      <c r="D54" s="108"/>
      <c r="E54" s="250"/>
      <c r="F54" s="250"/>
      <c r="G54" s="250"/>
      <c r="H54" s="250"/>
      <c r="I54" s="250"/>
      <c r="J54" s="250"/>
      <c r="K54" s="250"/>
      <c r="L54" s="250"/>
      <c r="M54" s="250"/>
      <c r="N54" s="252"/>
    </row>
    <row r="55" spans="2:20" ht="15" thickBot="1" x14ac:dyDescent="0.35">
      <c r="B55" s="289" t="s">
        <v>96</v>
      </c>
      <c r="C55" s="290"/>
      <c r="D55" s="290"/>
      <c r="E55" s="290"/>
      <c r="F55" s="290"/>
      <c r="G55" s="290"/>
      <c r="H55" s="290"/>
      <c r="I55" s="290"/>
      <c r="J55" s="290"/>
      <c r="K55" s="290"/>
      <c r="L55" s="290"/>
      <c r="M55" s="290"/>
      <c r="N55" s="291"/>
    </row>
    <row r="56" spans="2:20" ht="46.35" customHeight="1" x14ac:dyDescent="0.3">
      <c r="B56" s="303" t="s">
        <v>97</v>
      </c>
      <c r="C56" s="304"/>
      <c r="D56" s="304"/>
      <c r="E56" s="187">
        <f>E52*E51*E53</f>
        <v>0</v>
      </c>
      <c r="F56" s="136" t="s">
        <v>78</v>
      </c>
      <c r="G56" s="136"/>
      <c r="H56" s="136"/>
      <c r="I56" s="136"/>
      <c r="J56" s="136"/>
      <c r="K56" s="136"/>
      <c r="L56" s="136"/>
      <c r="M56" s="136"/>
      <c r="N56" s="167"/>
    </row>
    <row r="58" spans="2:20" ht="15.6" x14ac:dyDescent="0.3">
      <c r="B58" s="322" t="s">
        <v>98</v>
      </c>
      <c r="C58" s="323"/>
      <c r="D58" s="323"/>
      <c r="E58" s="323"/>
      <c r="F58" s="323"/>
      <c r="G58" s="323"/>
      <c r="H58" s="323"/>
      <c r="I58" s="323"/>
      <c r="J58" s="323"/>
      <c r="K58" s="323"/>
      <c r="L58" s="323"/>
      <c r="M58" s="323"/>
      <c r="N58" s="324"/>
    </row>
    <row r="59" spans="2:20" ht="14.85" customHeight="1" x14ac:dyDescent="0.3">
      <c r="B59" s="333" t="s">
        <v>35</v>
      </c>
      <c r="C59" s="334"/>
      <c r="D59" s="334"/>
      <c r="E59" s="334"/>
      <c r="F59" s="334"/>
      <c r="G59" s="334"/>
      <c r="H59" s="334"/>
      <c r="I59" s="334"/>
      <c r="J59" s="334"/>
      <c r="K59" s="334"/>
      <c r="L59" s="334"/>
      <c r="M59" s="334"/>
      <c r="N59" s="335"/>
    </row>
    <row r="60" spans="2:20" ht="43.35" customHeight="1" x14ac:dyDescent="0.3">
      <c r="B60" s="305" t="s">
        <v>99</v>
      </c>
      <c r="C60" s="299"/>
      <c r="D60" s="299"/>
      <c r="E60" s="299"/>
      <c r="F60" s="299"/>
      <c r="G60" s="299"/>
      <c r="H60" s="299"/>
      <c r="I60" s="299"/>
      <c r="J60" s="299"/>
      <c r="K60" s="299"/>
      <c r="L60" s="299"/>
      <c r="M60" s="299"/>
      <c r="N60" s="302"/>
    </row>
    <row r="61" spans="2:20" ht="12.75" customHeight="1" x14ac:dyDescent="0.3">
      <c r="B61" s="305" t="s">
        <v>100</v>
      </c>
      <c r="C61" s="299"/>
      <c r="D61" s="299"/>
      <c r="E61" s="299"/>
      <c r="F61" s="299"/>
      <c r="G61" s="299"/>
      <c r="H61" s="299"/>
      <c r="I61" s="299"/>
      <c r="J61" s="299"/>
      <c r="K61" s="299"/>
      <c r="L61" s="299"/>
      <c r="M61" s="299"/>
      <c r="N61" s="302"/>
      <c r="P61" s="319"/>
      <c r="Q61" s="319"/>
      <c r="R61" s="319"/>
      <c r="S61" s="319"/>
      <c r="T61" s="319"/>
    </row>
    <row r="62" spans="2:20" ht="12.75" customHeight="1" x14ac:dyDescent="0.3">
      <c r="B62" s="255"/>
      <c r="C62" s="253"/>
      <c r="D62" s="253"/>
      <c r="E62" s="253"/>
      <c r="F62" s="253"/>
      <c r="G62" s="253"/>
      <c r="H62" s="253"/>
      <c r="I62" s="253"/>
      <c r="J62" s="253"/>
      <c r="K62" s="253"/>
      <c r="L62" s="253"/>
      <c r="M62" s="253"/>
      <c r="N62" s="254"/>
      <c r="P62" s="319"/>
      <c r="Q62" s="319"/>
      <c r="R62" s="319"/>
      <c r="S62" s="319"/>
      <c r="T62" s="319"/>
    </row>
    <row r="63" spans="2:20" ht="18" customHeight="1" x14ac:dyDescent="0.3">
      <c r="B63" s="300" t="s">
        <v>41</v>
      </c>
      <c r="C63" s="293"/>
      <c r="D63" s="293"/>
      <c r="E63" s="161" t="s">
        <v>42</v>
      </c>
      <c r="F63" s="161" t="s">
        <v>87</v>
      </c>
      <c r="G63" s="293" t="s">
        <v>44</v>
      </c>
      <c r="H63" s="293"/>
      <c r="I63" s="293"/>
      <c r="J63" s="293"/>
      <c r="K63" s="293"/>
      <c r="L63" s="293"/>
      <c r="M63" s="293" t="s">
        <v>45</v>
      </c>
      <c r="N63" s="314"/>
      <c r="P63" s="319"/>
      <c r="Q63" s="319"/>
      <c r="R63" s="319"/>
      <c r="S63" s="319"/>
      <c r="T63" s="319"/>
    </row>
    <row r="64" spans="2:20" ht="46.35" customHeight="1" x14ac:dyDescent="0.3">
      <c r="B64" s="288" t="s">
        <v>101</v>
      </c>
      <c r="C64" s="274"/>
      <c r="D64" s="274"/>
      <c r="E64" s="239"/>
      <c r="F64" s="108" t="s">
        <v>47</v>
      </c>
      <c r="G64" s="301" t="s">
        <v>102</v>
      </c>
      <c r="H64" s="299"/>
      <c r="I64" s="299"/>
      <c r="J64" s="299"/>
      <c r="K64" s="299"/>
      <c r="L64" s="299"/>
      <c r="M64" s="299" t="s">
        <v>103</v>
      </c>
      <c r="N64" s="302"/>
      <c r="P64" s="127"/>
      <c r="Q64" s="127"/>
      <c r="R64" s="127"/>
      <c r="S64" s="127"/>
      <c r="T64" s="127"/>
    </row>
    <row r="65" spans="2:20" ht="87" customHeight="1" x14ac:dyDescent="0.3">
      <c r="B65" s="288" t="s">
        <v>104</v>
      </c>
      <c r="C65" s="274"/>
      <c r="D65" s="274"/>
      <c r="E65" s="239"/>
      <c r="F65" s="108" t="s">
        <v>105</v>
      </c>
      <c r="G65" s="301" t="s">
        <v>106</v>
      </c>
      <c r="H65" s="301"/>
      <c r="I65" s="301"/>
      <c r="J65" s="301"/>
      <c r="K65" s="301"/>
      <c r="L65" s="301"/>
      <c r="M65" s="299"/>
      <c r="N65" s="302"/>
    </row>
    <row r="66" spans="2:20" x14ac:dyDescent="0.3">
      <c r="B66" s="157"/>
      <c r="C66" s="108"/>
      <c r="D66" s="108"/>
      <c r="E66" s="108"/>
      <c r="F66" s="108"/>
      <c r="G66" s="108"/>
      <c r="H66" s="108"/>
      <c r="I66" s="108"/>
      <c r="J66" s="108"/>
      <c r="K66" s="108"/>
      <c r="L66" s="108"/>
      <c r="M66" s="108"/>
      <c r="N66" s="160"/>
      <c r="P66" s="127"/>
      <c r="Q66" s="127"/>
      <c r="R66" s="127"/>
      <c r="S66" s="127"/>
      <c r="T66" s="127"/>
    </row>
    <row r="67" spans="2:20" ht="15" thickBot="1" x14ac:dyDescent="0.35">
      <c r="B67" s="285" t="s">
        <v>68</v>
      </c>
      <c r="C67" s="286"/>
      <c r="D67" s="286"/>
      <c r="E67" s="286"/>
      <c r="F67" s="286"/>
      <c r="G67" s="286"/>
      <c r="H67" s="286"/>
      <c r="I67" s="286"/>
      <c r="J67" s="286"/>
      <c r="K67" s="286"/>
      <c r="L67" s="286"/>
      <c r="M67" s="286"/>
      <c r="N67" s="287"/>
      <c r="P67" s="127"/>
      <c r="Q67" s="127"/>
      <c r="R67" s="127"/>
      <c r="S67" s="127"/>
      <c r="T67" s="127"/>
    </row>
    <row r="68" spans="2:20" ht="46.35" customHeight="1" x14ac:dyDescent="0.3">
      <c r="B68" s="288" t="str">
        <f>B53</f>
        <v>Emission factor</v>
      </c>
      <c r="C68" s="274"/>
      <c r="D68" s="274"/>
      <c r="E68" s="240">
        <f>E53</f>
        <v>0</v>
      </c>
      <c r="F68" s="108" t="str">
        <f>F53</f>
        <v>kgCO2e/kWh</v>
      </c>
      <c r="G68" s="301" t="str">
        <f>G53</f>
        <v xml:space="preserve">The Electricity emission factor that refers to the CO2 equivalent emissions per unit of electricity consumed. </v>
      </c>
      <c r="H68" s="299"/>
      <c r="I68" s="299"/>
      <c r="J68" s="299"/>
      <c r="K68" s="299"/>
      <c r="L68" s="299"/>
      <c r="M68" s="299" t="s">
        <v>53</v>
      </c>
      <c r="N68" s="302"/>
    </row>
    <row r="69" spans="2:20" ht="14.85" customHeight="1" x14ac:dyDescent="0.3">
      <c r="B69" s="288" t="s">
        <v>107</v>
      </c>
      <c r="C69" s="274"/>
      <c r="D69" s="274"/>
      <c r="E69" s="240">
        <v>4380</v>
      </c>
      <c r="F69" s="108" t="s">
        <v>108</v>
      </c>
      <c r="G69" s="299" t="s">
        <v>109</v>
      </c>
      <c r="H69" s="299"/>
      <c r="I69" s="299"/>
      <c r="J69" s="299"/>
      <c r="K69" s="299"/>
      <c r="L69" s="299"/>
      <c r="M69" s="306"/>
      <c r="N69" s="302"/>
      <c r="P69" s="127"/>
      <c r="Q69" s="127"/>
      <c r="R69" s="127"/>
      <c r="S69" s="127"/>
      <c r="T69" s="127"/>
    </row>
    <row r="70" spans="2:20" ht="31.35" customHeight="1" x14ac:dyDescent="0.3">
      <c r="B70" s="288" t="s">
        <v>110</v>
      </c>
      <c r="C70" s="274"/>
      <c r="D70" s="274"/>
      <c r="E70" s="240">
        <v>4380</v>
      </c>
      <c r="F70" s="108" t="s">
        <v>108</v>
      </c>
      <c r="G70" s="299"/>
      <c r="H70" s="299"/>
      <c r="I70" s="299"/>
      <c r="J70" s="299"/>
      <c r="K70" s="299"/>
      <c r="L70" s="299"/>
      <c r="M70" s="307"/>
      <c r="N70" s="302"/>
    </row>
    <row r="71" spans="2:20" ht="28.35" customHeight="1" x14ac:dyDescent="0.3">
      <c r="B71" s="288" t="s">
        <v>111</v>
      </c>
      <c r="C71" s="274"/>
      <c r="D71" s="274"/>
      <c r="E71" s="182" t="e">
        <f>(((E65/E64)*1000*'3. Data storage'!B9) + (E69*'3. Data storage'!B13) + ('3. Data storage'!B15*Instance!E70))/1000</f>
        <v>#DIV/0!</v>
      </c>
      <c r="F71" s="108" t="s">
        <v>75</v>
      </c>
      <c r="G71" s="250"/>
      <c r="H71" s="250"/>
      <c r="I71" s="250"/>
      <c r="J71" s="250"/>
      <c r="K71" s="250"/>
      <c r="L71" s="250"/>
      <c r="M71" s="250"/>
      <c r="N71" s="252"/>
    </row>
    <row r="72" spans="2:20" x14ac:dyDescent="0.3">
      <c r="B72" s="251"/>
      <c r="C72" s="250"/>
      <c r="D72" s="250"/>
      <c r="E72" s="250"/>
      <c r="F72" s="250"/>
      <c r="G72" s="250"/>
      <c r="H72" s="250"/>
      <c r="I72" s="250"/>
      <c r="J72" s="250"/>
      <c r="K72" s="250"/>
      <c r="L72" s="250"/>
      <c r="M72" s="250"/>
      <c r="N72" s="252"/>
    </row>
    <row r="73" spans="2:20" ht="15" thickBot="1" x14ac:dyDescent="0.35">
      <c r="B73" s="285" t="s">
        <v>112</v>
      </c>
      <c r="C73" s="286"/>
      <c r="D73" s="286"/>
      <c r="E73" s="286"/>
      <c r="F73" s="286"/>
      <c r="G73" s="286"/>
      <c r="H73" s="286"/>
      <c r="I73" s="286"/>
      <c r="J73" s="286"/>
      <c r="K73" s="286"/>
      <c r="L73" s="286"/>
      <c r="M73" s="286"/>
      <c r="N73" s="287"/>
    </row>
    <row r="74" spans="2:20" ht="47.85" customHeight="1" x14ac:dyDescent="0.3">
      <c r="B74" s="303" t="s">
        <v>113</v>
      </c>
      <c r="C74" s="304"/>
      <c r="D74" s="304"/>
      <c r="E74" s="183" t="e">
        <f>E71*E64*E68</f>
        <v>#DIV/0!</v>
      </c>
      <c r="F74" s="136" t="s">
        <v>78</v>
      </c>
      <c r="G74" s="136"/>
      <c r="H74" s="136"/>
      <c r="I74" s="136"/>
      <c r="J74" s="136"/>
      <c r="K74" s="136"/>
      <c r="L74" s="136"/>
      <c r="M74" s="136"/>
      <c r="N74" s="167"/>
    </row>
    <row r="76" spans="2:20" ht="15.6" x14ac:dyDescent="0.3">
      <c r="B76" s="322" t="s">
        <v>114</v>
      </c>
      <c r="C76" s="323"/>
      <c r="D76" s="323"/>
      <c r="E76" s="323"/>
      <c r="F76" s="323"/>
      <c r="G76" s="323"/>
      <c r="H76" s="323"/>
      <c r="I76" s="323"/>
      <c r="J76" s="323"/>
      <c r="K76" s="323"/>
      <c r="L76" s="323"/>
      <c r="M76" s="323"/>
      <c r="N76" s="324"/>
    </row>
    <row r="77" spans="2:20" ht="39" customHeight="1" x14ac:dyDescent="0.3">
      <c r="B77" s="297" t="s">
        <v>115</v>
      </c>
      <c r="C77" s="298"/>
      <c r="D77" s="298"/>
      <c r="E77" s="299" t="str">
        <f>B43</f>
        <v>Estimated total emissions by Security Servers of an X-Road instance for one year </v>
      </c>
      <c r="F77" s="299"/>
      <c r="G77" s="299"/>
      <c r="H77" s="299"/>
      <c r="I77" s="299"/>
      <c r="J77" s="182">
        <f>E43</f>
        <v>0</v>
      </c>
      <c r="K77" s="250" t="str">
        <f>F43</f>
        <v>kgCO2e</v>
      </c>
      <c r="L77" s="250"/>
      <c r="M77" s="250"/>
      <c r="N77" s="252"/>
    </row>
    <row r="78" spans="2:20" ht="42" customHeight="1" x14ac:dyDescent="0.3">
      <c r="B78" s="297" t="s">
        <v>116</v>
      </c>
      <c r="C78" s="298"/>
      <c r="D78" s="298"/>
      <c r="E78" s="299" t="str">
        <f>B56</f>
        <v>Estimated total emissions by data transactions of an X-Road instance for one year</v>
      </c>
      <c r="F78" s="299"/>
      <c r="G78" s="299"/>
      <c r="H78" s="299"/>
      <c r="I78" s="299"/>
      <c r="J78" s="182">
        <f>E56</f>
        <v>0</v>
      </c>
      <c r="K78" s="250" t="str">
        <f>F56</f>
        <v>kgCO2e</v>
      </c>
      <c r="L78" s="250"/>
      <c r="M78" s="250"/>
      <c r="N78" s="252"/>
    </row>
    <row r="79" spans="2:20" ht="36.6" customHeight="1" x14ac:dyDescent="0.3">
      <c r="B79" s="297" t="s">
        <v>117</v>
      </c>
      <c r="C79" s="298"/>
      <c r="D79" s="298"/>
      <c r="E79" s="299" t="str">
        <f>B74</f>
        <v>Estimated total emissions by data storage of an X-Road instance for one year</v>
      </c>
      <c r="F79" s="299"/>
      <c r="G79" s="299"/>
      <c r="H79" s="299"/>
      <c r="I79" s="299"/>
      <c r="J79" s="182" t="e">
        <f>E74</f>
        <v>#DIV/0!</v>
      </c>
      <c r="K79" s="250" t="str">
        <f>F74</f>
        <v>kgCO2e</v>
      </c>
      <c r="L79" s="250"/>
      <c r="M79" s="250"/>
      <c r="N79" s="252"/>
    </row>
    <row r="80" spans="2:20" x14ac:dyDescent="0.3">
      <c r="B80" s="300" t="s">
        <v>118</v>
      </c>
      <c r="C80" s="293"/>
      <c r="D80" s="137"/>
      <c r="E80" s="137"/>
      <c r="F80" s="137"/>
      <c r="G80" s="137"/>
      <c r="H80" s="137"/>
      <c r="I80" s="137"/>
      <c r="J80" s="188" t="e">
        <f>SUM(J77:J79)</f>
        <v>#DIV/0!</v>
      </c>
      <c r="K80" s="137" t="s">
        <v>78</v>
      </c>
      <c r="L80" s="137"/>
      <c r="M80" s="137"/>
      <c r="N80" s="139"/>
    </row>
    <row r="82" spans="2:14" ht="15.6" x14ac:dyDescent="0.3">
      <c r="B82" s="294" t="s">
        <v>119</v>
      </c>
      <c r="C82" s="295"/>
      <c r="D82" s="295"/>
      <c r="E82" s="295"/>
      <c r="F82" s="295"/>
      <c r="G82" s="295"/>
      <c r="H82" s="295"/>
      <c r="I82" s="295"/>
      <c r="J82" s="295"/>
      <c r="K82" s="295"/>
      <c r="L82" s="295"/>
      <c r="M82" s="295"/>
      <c r="N82" s="296"/>
    </row>
    <row r="83" spans="2:14" x14ac:dyDescent="0.3">
      <c r="B83" s="189"/>
      <c r="C83" s="140"/>
      <c r="D83" s="140"/>
      <c r="E83" s="140"/>
      <c r="F83" s="140"/>
      <c r="G83" s="140"/>
      <c r="H83" s="140"/>
      <c r="I83" s="140"/>
      <c r="J83" s="140"/>
      <c r="K83" s="140"/>
      <c r="L83" s="140"/>
      <c r="M83" s="140"/>
      <c r="N83" s="142"/>
    </row>
    <row r="84" spans="2:14" x14ac:dyDescent="0.3">
      <c r="B84" s="189"/>
      <c r="C84" s="140"/>
      <c r="D84" s="140"/>
      <c r="E84" s="140"/>
      <c r="F84" s="140"/>
      <c r="G84" s="140"/>
      <c r="H84" s="140"/>
      <c r="I84" s="140"/>
      <c r="J84" s="140"/>
      <c r="K84" s="140"/>
      <c r="L84" s="140"/>
      <c r="M84" s="140"/>
      <c r="N84" s="142"/>
    </row>
    <row r="85" spans="2:14" x14ac:dyDescent="0.3">
      <c r="B85" s="189"/>
      <c r="C85" s="140"/>
      <c r="D85" s="140"/>
      <c r="E85" s="140"/>
      <c r="F85" s="140"/>
      <c r="G85" s="140"/>
      <c r="H85" s="140"/>
      <c r="I85" s="140"/>
      <c r="J85" s="140"/>
      <c r="K85" s="140"/>
      <c r="L85" s="140"/>
      <c r="M85" s="140"/>
      <c r="N85" s="142"/>
    </row>
    <row r="86" spans="2:14" x14ac:dyDescent="0.3">
      <c r="B86" s="189"/>
      <c r="C86" s="140"/>
      <c r="D86" s="140"/>
      <c r="E86" s="140"/>
      <c r="F86" s="140"/>
      <c r="G86" s="140"/>
      <c r="H86" s="140"/>
      <c r="I86" s="140"/>
      <c r="J86" s="140"/>
      <c r="K86" s="140"/>
      <c r="L86" s="140"/>
      <c r="M86" s="140"/>
      <c r="N86" s="142"/>
    </row>
    <row r="87" spans="2:14" x14ac:dyDescent="0.3">
      <c r="B87" s="189"/>
      <c r="C87" s="140"/>
      <c r="D87" s="140"/>
      <c r="E87" s="140"/>
      <c r="F87" s="140"/>
      <c r="G87" s="140"/>
      <c r="H87" s="140"/>
      <c r="I87" s="140"/>
      <c r="J87" s="140"/>
      <c r="K87" s="140"/>
      <c r="L87" s="140"/>
      <c r="M87" s="140"/>
      <c r="N87" s="142"/>
    </row>
    <row r="88" spans="2:14" x14ac:dyDescent="0.3">
      <c r="B88" s="189"/>
      <c r="C88" s="140"/>
      <c r="D88" s="140"/>
      <c r="E88" s="140"/>
      <c r="F88" s="140"/>
      <c r="G88" s="140"/>
      <c r="H88" s="140"/>
      <c r="I88" s="140"/>
      <c r="J88" s="140"/>
      <c r="K88" s="140"/>
      <c r="L88" s="140"/>
      <c r="M88" s="140"/>
      <c r="N88" s="142"/>
    </row>
    <row r="89" spans="2:14" x14ac:dyDescent="0.3">
      <c r="B89" s="189"/>
      <c r="C89" s="140"/>
      <c r="D89" s="140"/>
      <c r="E89" s="140"/>
      <c r="F89" s="140"/>
      <c r="G89" s="140"/>
      <c r="H89" s="140"/>
      <c r="I89" s="140"/>
      <c r="J89" s="140"/>
      <c r="K89" s="140"/>
      <c r="L89" s="140"/>
      <c r="M89" s="140"/>
      <c r="N89" s="142"/>
    </row>
    <row r="90" spans="2:14" x14ac:dyDescent="0.3">
      <c r="B90" s="189"/>
      <c r="C90" s="140"/>
      <c r="D90" s="140"/>
      <c r="E90" s="140"/>
      <c r="F90" s="140"/>
      <c r="G90" s="140"/>
      <c r="H90" s="140"/>
      <c r="I90" s="140"/>
      <c r="J90" s="140"/>
      <c r="K90" s="140"/>
      <c r="L90" s="140"/>
      <c r="M90" s="140"/>
      <c r="N90" s="142"/>
    </row>
    <row r="91" spans="2:14" x14ac:dyDescent="0.3">
      <c r="B91" s="189"/>
      <c r="C91" s="140"/>
      <c r="D91" s="140"/>
      <c r="E91" s="140"/>
      <c r="F91" s="140"/>
      <c r="G91" s="140"/>
      <c r="H91" s="140"/>
      <c r="I91" s="140"/>
      <c r="J91" s="140"/>
      <c r="K91" s="140"/>
      <c r="L91" s="140"/>
      <c r="M91" s="140"/>
      <c r="N91" s="142"/>
    </row>
    <row r="92" spans="2:14" x14ac:dyDescent="0.3">
      <c r="B92" s="189"/>
      <c r="C92" s="140"/>
      <c r="D92" s="140"/>
      <c r="E92" s="140"/>
      <c r="F92" s="140"/>
      <c r="G92" s="140"/>
      <c r="H92" s="140"/>
      <c r="I92" s="140"/>
      <c r="J92" s="140"/>
      <c r="K92" s="140"/>
      <c r="L92" s="140"/>
      <c r="M92" s="140"/>
      <c r="N92" s="142"/>
    </row>
    <row r="93" spans="2:14" x14ac:dyDescent="0.3">
      <c r="B93" s="189"/>
      <c r="C93" s="140"/>
      <c r="D93" s="140"/>
      <c r="E93" s="140"/>
      <c r="F93" s="140"/>
      <c r="G93" s="140"/>
      <c r="H93" s="140"/>
      <c r="I93" s="140"/>
      <c r="J93" s="140"/>
      <c r="K93" s="140"/>
      <c r="L93" s="140"/>
      <c r="M93" s="140"/>
      <c r="N93" s="142"/>
    </row>
    <row r="94" spans="2:14" x14ac:dyDescent="0.3">
      <c r="B94" s="189"/>
      <c r="C94" s="140"/>
      <c r="D94" s="140"/>
      <c r="E94" s="140"/>
      <c r="F94" s="140"/>
      <c r="G94" s="140"/>
      <c r="H94" s="140"/>
      <c r="I94" s="140"/>
      <c r="J94" s="140"/>
      <c r="K94" s="140"/>
      <c r="L94" s="140"/>
      <c r="M94" s="140"/>
      <c r="N94" s="142"/>
    </row>
    <row r="95" spans="2:14" x14ac:dyDescent="0.3">
      <c r="B95" s="189"/>
      <c r="C95" s="140"/>
      <c r="D95" s="140"/>
      <c r="E95" s="140"/>
      <c r="F95" s="140"/>
      <c r="G95" s="140"/>
      <c r="H95" s="140"/>
      <c r="I95" s="140"/>
      <c r="J95" s="140"/>
      <c r="K95" s="140"/>
      <c r="L95" s="140"/>
      <c r="M95" s="140"/>
      <c r="N95" s="142"/>
    </row>
    <row r="96" spans="2:14" x14ac:dyDescent="0.3">
      <c r="B96" s="189"/>
      <c r="C96" s="140"/>
      <c r="D96" s="140"/>
      <c r="E96" s="140"/>
      <c r="F96" s="140"/>
      <c r="G96" s="140"/>
      <c r="H96" s="140"/>
      <c r="I96" s="140"/>
      <c r="J96" s="140"/>
      <c r="K96" s="140"/>
      <c r="L96" s="140"/>
      <c r="M96" s="140"/>
      <c r="N96" s="142"/>
    </row>
    <row r="97" spans="2:14" x14ac:dyDescent="0.3">
      <c r="B97" s="141"/>
      <c r="C97" s="140"/>
      <c r="D97" s="140"/>
      <c r="E97" s="140"/>
      <c r="F97" s="140"/>
      <c r="G97" s="140"/>
      <c r="H97" s="140"/>
      <c r="I97" s="140"/>
      <c r="J97" s="140"/>
      <c r="K97" s="140"/>
      <c r="L97" s="140"/>
      <c r="M97" s="140"/>
      <c r="N97" s="142"/>
    </row>
    <row r="98" spans="2:14" x14ac:dyDescent="0.3">
      <c r="B98" s="141"/>
      <c r="C98" s="140"/>
      <c r="D98" s="140"/>
      <c r="E98" s="140"/>
      <c r="F98" s="140"/>
      <c r="G98" s="140"/>
      <c r="H98" s="140"/>
      <c r="I98" s="140"/>
      <c r="J98" s="140"/>
      <c r="K98" s="140"/>
      <c r="L98" s="140"/>
      <c r="M98" s="140"/>
      <c r="N98" s="142"/>
    </row>
    <row r="99" spans="2:14" x14ac:dyDescent="0.3">
      <c r="B99" s="190"/>
      <c r="C99" s="143"/>
      <c r="D99" s="143"/>
      <c r="E99" s="143"/>
      <c r="F99" s="143"/>
      <c r="G99" s="143"/>
      <c r="H99" s="143"/>
      <c r="I99" s="143"/>
      <c r="J99" s="143"/>
      <c r="K99" s="143"/>
      <c r="L99" s="143"/>
      <c r="M99" s="143"/>
      <c r="N99" s="144"/>
    </row>
    <row r="100" spans="2:14" x14ac:dyDescent="0.3">
      <c r="B100" s="135"/>
      <c r="C100" s="135"/>
      <c r="D100" s="135"/>
      <c r="E100" s="135"/>
      <c r="F100" s="135"/>
      <c r="G100" s="135"/>
      <c r="H100" s="135"/>
      <c r="I100" s="135"/>
      <c r="J100" s="135"/>
      <c r="K100" s="135"/>
      <c r="L100" s="135"/>
      <c r="M100" s="135"/>
      <c r="N100" s="135"/>
    </row>
    <row r="101" spans="2:14" ht="15.6" x14ac:dyDescent="0.3">
      <c r="B101" s="294" t="s">
        <v>120</v>
      </c>
      <c r="C101" s="295"/>
      <c r="D101" s="295"/>
      <c r="E101" s="295"/>
      <c r="F101" s="295"/>
      <c r="G101" s="295"/>
      <c r="H101" s="295"/>
      <c r="I101" s="295"/>
      <c r="J101" s="295"/>
      <c r="K101" s="295"/>
      <c r="L101" s="295"/>
      <c r="M101" s="295"/>
      <c r="N101" s="296"/>
    </row>
    <row r="102" spans="2:14" x14ac:dyDescent="0.3">
      <c r="B102" s="189"/>
      <c r="C102" s="140"/>
      <c r="D102" s="140"/>
      <c r="E102" s="140"/>
      <c r="F102" s="140"/>
      <c r="G102" s="140"/>
      <c r="H102" s="140"/>
      <c r="I102" s="140"/>
      <c r="J102" s="140"/>
      <c r="K102" s="140"/>
      <c r="L102" s="140"/>
      <c r="M102" s="140"/>
      <c r="N102" s="142"/>
    </row>
    <row r="103" spans="2:14" x14ac:dyDescent="0.3">
      <c r="B103" s="145">
        <f>E27</f>
        <v>0</v>
      </c>
      <c r="C103" s="140" t="s">
        <v>121</v>
      </c>
      <c r="D103" s="140"/>
      <c r="E103" s="146">
        <f>E65</f>
        <v>0</v>
      </c>
      <c r="F103" s="140" t="s">
        <v>122</v>
      </c>
      <c r="G103" s="140"/>
      <c r="H103" s="146">
        <f>E51</f>
        <v>0</v>
      </c>
      <c r="I103" s="140" t="s">
        <v>123</v>
      </c>
      <c r="J103" s="140"/>
      <c r="K103" s="140"/>
      <c r="L103" s="140"/>
      <c r="M103" s="140"/>
      <c r="N103" s="149"/>
    </row>
    <row r="104" spans="2:14" x14ac:dyDescent="0.3">
      <c r="B104" s="141" t="s">
        <v>124</v>
      </c>
      <c r="C104" s="140"/>
      <c r="D104" s="148" t="e">
        <f>J80/(0.158 * 3312*2)</f>
        <v>#DIV/0!</v>
      </c>
      <c r="E104" s="140" t="s">
        <v>125</v>
      </c>
      <c r="F104" s="140"/>
      <c r="G104" s="140"/>
      <c r="H104" s="140"/>
      <c r="I104" s="140"/>
      <c r="J104" s="140"/>
      <c r="K104" s="140"/>
      <c r="L104" s="140"/>
      <c r="M104" s="140"/>
      <c r="N104" s="142"/>
    </row>
    <row r="105" spans="2:14" x14ac:dyDescent="0.3">
      <c r="B105" s="141"/>
      <c r="C105" s="138"/>
      <c r="D105" s="140"/>
      <c r="E105" s="140"/>
      <c r="F105" s="140"/>
      <c r="G105" s="140"/>
      <c r="H105" s="140"/>
      <c r="I105" s="140"/>
      <c r="J105" s="140"/>
      <c r="K105" s="140"/>
      <c r="L105" s="140"/>
      <c r="M105" s="140"/>
      <c r="N105" s="142"/>
    </row>
    <row r="106" spans="2:14" x14ac:dyDescent="0.3">
      <c r="B106" s="147" t="s">
        <v>126</v>
      </c>
      <c r="C106" s="150" t="s">
        <v>127</v>
      </c>
      <c r="D106" s="143"/>
      <c r="E106" s="143"/>
      <c r="F106" s="143"/>
      <c r="G106" s="143"/>
      <c r="H106" s="143"/>
      <c r="I106" s="143"/>
      <c r="J106" s="143"/>
      <c r="K106" s="143"/>
      <c r="L106" s="143"/>
      <c r="M106" s="143"/>
      <c r="N106" s="144"/>
    </row>
  </sheetData>
  <sheetProtection algorithmName="SHA-512" hashValue="zrWMoZPGOLLGykuS9tyrTve2Sd2DUBSyGRLI+eXW0DBxbLLaSkmgT+nH1bHFyvHXR8eJn9TGWpIMpxzcTfeP1A==" saltValue="nH8pkiegR2NBo1Szn6e1wQ==" spinCount="100000" sheet="1" formatCells="0" formatColumns="0" formatRows="0" insertColumns="0" insertRows="0" insertHyperlinks="0" deleteColumns="0" deleteRows="0" sort="0" autoFilter="0" pivotTables="0"/>
  <mergeCells count="101">
    <mergeCell ref="P61:T63"/>
    <mergeCell ref="G27:L27"/>
    <mergeCell ref="M27:N27"/>
    <mergeCell ref="G33:L33"/>
    <mergeCell ref="G28:L28"/>
    <mergeCell ref="G36:L36"/>
    <mergeCell ref="M36:N36"/>
    <mergeCell ref="M32:N32"/>
    <mergeCell ref="G39:L39"/>
    <mergeCell ref="G43:L43"/>
    <mergeCell ref="G30:L30"/>
    <mergeCell ref="M31:N31"/>
    <mergeCell ref="M26:N26"/>
    <mergeCell ref="M50:N50"/>
    <mergeCell ref="G50:L50"/>
    <mergeCell ref="B35:N35"/>
    <mergeCell ref="B30:D30"/>
    <mergeCell ref="B26:D26"/>
    <mergeCell ref="B33:D33"/>
    <mergeCell ref="M63:N63"/>
    <mergeCell ref="B43:D43"/>
    <mergeCell ref="B32:D32"/>
    <mergeCell ref="B40:D40"/>
    <mergeCell ref="G32:L32"/>
    <mergeCell ref="B37:D37"/>
    <mergeCell ref="G37:L37"/>
    <mergeCell ref="B55:N55"/>
    <mergeCell ref="G53:L53"/>
    <mergeCell ref="M53:N53"/>
    <mergeCell ref="B52:D52"/>
    <mergeCell ref="B28:D29"/>
    <mergeCell ref="M33:N34"/>
    <mergeCell ref="M28:N29"/>
    <mergeCell ref="B76:N76"/>
    <mergeCell ref="B7:N10"/>
    <mergeCell ref="B27:D27"/>
    <mergeCell ref="B25:D25"/>
    <mergeCell ref="B50:D50"/>
    <mergeCell ref="B63:D63"/>
    <mergeCell ref="B58:N58"/>
    <mergeCell ref="B59:N59"/>
    <mergeCell ref="B46:N46"/>
    <mergeCell ref="B47:N47"/>
    <mergeCell ref="B31:D31"/>
    <mergeCell ref="G31:L31"/>
    <mergeCell ref="M30:N30"/>
    <mergeCell ref="G40:L40"/>
    <mergeCell ref="G51:L51"/>
    <mergeCell ref="M51:N51"/>
    <mergeCell ref="G52:L52"/>
    <mergeCell ref="M52:N52"/>
    <mergeCell ref="M37:N37"/>
    <mergeCell ref="B36:D36"/>
    <mergeCell ref="B39:D39"/>
    <mergeCell ref="B38:D38"/>
    <mergeCell ref="G38:L38"/>
    <mergeCell ref="G26:L26"/>
    <mergeCell ref="C2:L5"/>
    <mergeCell ref="B17:N17"/>
    <mergeCell ref="B18:N18"/>
    <mergeCell ref="M25:N25"/>
    <mergeCell ref="G25:L25"/>
    <mergeCell ref="B19:N20"/>
    <mergeCell ref="B21:N21"/>
    <mergeCell ref="B23:N23"/>
    <mergeCell ref="H22:I22"/>
    <mergeCell ref="B74:D74"/>
    <mergeCell ref="G68:L68"/>
    <mergeCell ref="G69:L70"/>
    <mergeCell ref="B69:D69"/>
    <mergeCell ref="B71:D71"/>
    <mergeCell ref="B68:D68"/>
    <mergeCell ref="B73:N73"/>
    <mergeCell ref="M69:N69"/>
    <mergeCell ref="B70:D70"/>
    <mergeCell ref="M70:N70"/>
    <mergeCell ref="M68:N68"/>
    <mergeCell ref="B67:N67"/>
    <mergeCell ref="B64:D64"/>
    <mergeCell ref="B65:D65"/>
    <mergeCell ref="B42:N42"/>
    <mergeCell ref="B48:N48"/>
    <mergeCell ref="G63:L63"/>
    <mergeCell ref="B82:N82"/>
    <mergeCell ref="B101:N101"/>
    <mergeCell ref="B77:D77"/>
    <mergeCell ref="B78:D78"/>
    <mergeCell ref="B79:D79"/>
    <mergeCell ref="E77:I77"/>
    <mergeCell ref="E78:I78"/>
    <mergeCell ref="E79:I79"/>
    <mergeCell ref="B80:C80"/>
    <mergeCell ref="G64:L64"/>
    <mergeCell ref="M64:N64"/>
    <mergeCell ref="G65:L65"/>
    <mergeCell ref="M65:N65"/>
    <mergeCell ref="B56:D56"/>
    <mergeCell ref="B60:N60"/>
    <mergeCell ref="B61:N61"/>
    <mergeCell ref="B51:D51"/>
    <mergeCell ref="B53:D53"/>
  </mergeCells>
  <hyperlinks>
    <hyperlink ref="H22:I22" r:id="rId1" display="here" xr:uid="{00000000-0004-0000-0100-000000000000}"/>
    <hyperlink ref="B106" r:id="rId2" xr:uid="{00000000-0004-0000-0100-000001000000}"/>
    <hyperlink ref="K29" r:id="rId3" xr:uid="{63023B75-F08F-48E9-8005-6FD91A497C5A}"/>
    <hyperlink ref="I34" r:id="rId4" xr:uid="{3F73022E-F16A-421B-AF66-476EFEF52291}"/>
    <hyperlink ref="K34" r:id="rId5" xr:uid="{65ED6DB1-93C9-43D4-863D-27890580FD70}"/>
  </hyperlinks>
  <pageMargins left="0.70866141732283472" right="0.70866141732283472" top="0.74803149606299213" bottom="0.74803149606299213" header="0.31496062992125984" footer="0.31496062992125984"/>
  <pageSetup paperSize="9" scale="89" orientation="landscape" r:id="rId6"/>
  <headerFooter>
    <oddFooter>&amp;CThe calculator development was commissioned by Nordic Institute for Interoperability Solutions (NIIS).</oddFooter>
  </headerFooter>
  <rowBreaks count="5" manualBreakCount="5">
    <brk id="16" min="1" max="13" man="1"/>
    <brk id="34" min="1" max="13" man="1"/>
    <brk id="45" min="1" max="13" man="1"/>
    <brk id="57" min="1" max="13" man="1"/>
    <brk id="75" min="1" max="13" man="1"/>
  </rowBreaks>
  <drawing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T105"/>
  <sheetViews>
    <sheetView showGridLines="0" zoomScale="115" zoomScaleNormal="115" zoomScaleSheetLayoutView="50" workbookViewId="0">
      <selection activeCell="G29" sqref="G29:L29"/>
    </sheetView>
  </sheetViews>
  <sheetFormatPr defaultColWidth="8.77734375" defaultRowHeight="14.4" x14ac:dyDescent="0.3"/>
  <cols>
    <col min="1" max="3" width="8.77734375" style="154"/>
    <col min="4" max="4" width="8.77734375" style="154" customWidth="1"/>
    <col min="5" max="5" width="12.21875" style="154" bestFit="1" customWidth="1"/>
    <col min="6" max="6" width="17.44140625" style="154" customWidth="1"/>
    <col min="7" max="16384" width="8.77734375" style="154"/>
  </cols>
  <sheetData>
    <row r="2" spans="2:14" ht="14.55" customHeight="1" x14ac:dyDescent="0.3">
      <c r="B2" s="216"/>
      <c r="C2" s="308" t="s">
        <v>128</v>
      </c>
      <c r="D2" s="308"/>
      <c r="E2" s="308"/>
      <c r="F2" s="308"/>
      <c r="G2" s="308"/>
      <c r="H2" s="308"/>
      <c r="I2" s="308"/>
      <c r="J2" s="308"/>
      <c r="K2" s="308"/>
      <c r="L2" s="308"/>
      <c r="M2" s="217"/>
      <c r="N2" s="218"/>
    </row>
    <row r="3" spans="2:14" ht="14.55" customHeight="1" x14ac:dyDescent="0.3">
      <c r="B3" s="219"/>
      <c r="C3" s="309"/>
      <c r="D3" s="309"/>
      <c r="E3" s="309"/>
      <c r="F3" s="309"/>
      <c r="G3" s="309"/>
      <c r="H3" s="309"/>
      <c r="I3" s="309"/>
      <c r="J3" s="309"/>
      <c r="K3" s="309"/>
      <c r="L3" s="309"/>
      <c r="M3" s="220"/>
      <c r="N3" s="221"/>
    </row>
    <row r="4" spans="2:14" ht="14.55" customHeight="1" x14ac:dyDescent="0.3">
      <c r="B4" s="219"/>
      <c r="C4" s="309"/>
      <c r="D4" s="309"/>
      <c r="E4" s="309"/>
      <c r="F4" s="309"/>
      <c r="G4" s="309"/>
      <c r="H4" s="309"/>
      <c r="I4" s="309"/>
      <c r="J4" s="309"/>
      <c r="K4" s="309"/>
      <c r="L4" s="309"/>
      <c r="M4" s="220"/>
      <c r="N4" s="221"/>
    </row>
    <row r="5" spans="2:14" ht="14.55" customHeight="1" x14ac:dyDescent="0.3">
      <c r="B5" s="222"/>
      <c r="C5" s="310"/>
      <c r="D5" s="310"/>
      <c r="E5" s="310"/>
      <c r="F5" s="310"/>
      <c r="G5" s="310"/>
      <c r="H5" s="310"/>
      <c r="I5" s="310"/>
      <c r="J5" s="310"/>
      <c r="K5" s="310"/>
      <c r="L5" s="310"/>
      <c r="M5" s="223"/>
      <c r="N5" s="224"/>
    </row>
    <row r="6" spans="2:14" x14ac:dyDescent="0.3">
      <c r="B6" s="155"/>
      <c r="C6" s="155"/>
      <c r="D6" s="155"/>
      <c r="E6" s="155"/>
      <c r="F6" s="155"/>
      <c r="G6" s="155"/>
      <c r="H6" s="155"/>
      <c r="I6" s="155"/>
      <c r="J6" s="155"/>
      <c r="K6" s="155"/>
      <c r="L6" s="155"/>
      <c r="M6" s="155"/>
      <c r="N6" s="155"/>
    </row>
    <row r="7" spans="2:14" x14ac:dyDescent="0.3">
      <c r="B7" s="362" t="s">
        <v>129</v>
      </c>
      <c r="C7" s="363"/>
      <c r="D7" s="363"/>
      <c r="E7" s="363"/>
      <c r="F7" s="363"/>
      <c r="G7" s="363"/>
      <c r="H7" s="363"/>
      <c r="I7" s="363"/>
      <c r="J7" s="363"/>
      <c r="K7" s="363"/>
      <c r="L7" s="363"/>
      <c r="M7" s="363"/>
      <c r="N7" s="364"/>
    </row>
    <row r="8" spans="2:14" x14ac:dyDescent="0.3">
      <c r="B8" s="365"/>
      <c r="C8" s="366"/>
      <c r="D8" s="366"/>
      <c r="E8" s="366"/>
      <c r="F8" s="366"/>
      <c r="G8" s="366"/>
      <c r="H8" s="366"/>
      <c r="I8" s="366"/>
      <c r="J8" s="366"/>
      <c r="K8" s="366"/>
      <c r="L8" s="366"/>
      <c r="M8" s="366"/>
      <c r="N8" s="367"/>
    </row>
    <row r="9" spans="2:14" x14ac:dyDescent="0.3">
      <c r="B9" s="365"/>
      <c r="C9" s="366"/>
      <c r="D9" s="366"/>
      <c r="E9" s="366"/>
      <c r="F9" s="366"/>
      <c r="G9" s="366"/>
      <c r="H9" s="366"/>
      <c r="I9" s="366"/>
      <c r="J9" s="366"/>
      <c r="K9" s="366"/>
      <c r="L9" s="366"/>
      <c r="M9" s="366"/>
      <c r="N9" s="367"/>
    </row>
    <row r="10" spans="2:14" ht="30" customHeight="1" x14ac:dyDescent="0.3">
      <c r="B10" s="365"/>
      <c r="C10" s="366"/>
      <c r="D10" s="366"/>
      <c r="E10" s="366"/>
      <c r="F10" s="366"/>
      <c r="G10" s="366"/>
      <c r="H10" s="366"/>
      <c r="I10" s="366"/>
      <c r="J10" s="366"/>
      <c r="K10" s="366"/>
      <c r="L10" s="366"/>
      <c r="M10" s="366"/>
      <c r="N10" s="367"/>
    </row>
    <row r="11" spans="2:14" x14ac:dyDescent="0.3">
      <c r="B11" s="156" t="s">
        <v>18</v>
      </c>
      <c r="C11" s="108"/>
      <c r="D11" s="108"/>
      <c r="E11" s="108"/>
      <c r="F11" s="108"/>
      <c r="G11" s="265"/>
      <c r="H11" s="265"/>
      <c r="I11" s="265"/>
      <c r="J11" s="265"/>
      <c r="K11" s="265"/>
      <c r="L11" s="265"/>
      <c r="M11" s="265"/>
      <c r="N11" s="266"/>
    </row>
    <row r="12" spans="2:14" x14ac:dyDescent="0.3">
      <c r="B12" s="157"/>
      <c r="C12" s="108"/>
      <c r="D12" s="108"/>
      <c r="E12" s="130"/>
      <c r="F12" s="108" t="s">
        <v>19</v>
      </c>
      <c r="G12" s="265"/>
      <c r="H12" s="265"/>
      <c r="I12" s="265"/>
      <c r="J12" s="265"/>
      <c r="K12" s="265"/>
      <c r="L12" s="265"/>
      <c r="M12" s="265"/>
      <c r="N12" s="266"/>
    </row>
    <row r="13" spans="2:14" x14ac:dyDescent="0.3">
      <c r="B13" s="157"/>
      <c r="C13" s="108"/>
      <c r="D13" s="108"/>
      <c r="E13" s="120"/>
      <c r="F13" s="108" t="s">
        <v>33</v>
      </c>
      <c r="G13" s="265"/>
      <c r="H13" s="265"/>
      <c r="I13" s="265"/>
      <c r="J13" s="265"/>
      <c r="K13" s="265"/>
      <c r="L13" s="265"/>
      <c r="M13" s="265"/>
      <c r="N13" s="266"/>
    </row>
    <row r="14" spans="2:14" x14ac:dyDescent="0.3">
      <c r="B14" s="157"/>
      <c r="D14" s="108"/>
      <c r="E14" s="123"/>
      <c r="F14" s="108" t="s">
        <v>21</v>
      </c>
      <c r="G14" s="265"/>
      <c r="H14" s="265"/>
      <c r="I14" s="265"/>
      <c r="J14" s="265"/>
      <c r="K14" s="265"/>
      <c r="L14" s="265"/>
      <c r="M14" s="265"/>
      <c r="N14" s="266"/>
    </row>
    <row r="15" spans="2:14" x14ac:dyDescent="0.3">
      <c r="B15" s="159"/>
      <c r="C15" s="136"/>
      <c r="D15" s="136"/>
      <c r="E15" s="136"/>
      <c r="F15" s="136"/>
      <c r="G15" s="113"/>
      <c r="H15" s="113"/>
      <c r="I15" s="113"/>
      <c r="J15" s="113"/>
      <c r="K15" s="113"/>
      <c r="L15" s="113"/>
      <c r="M15" s="113"/>
      <c r="N15" s="114"/>
    </row>
    <row r="16" spans="2:14" x14ac:dyDescent="0.3">
      <c r="B16" s="155"/>
      <c r="C16" s="155"/>
      <c r="D16" s="155"/>
      <c r="E16" s="155"/>
      <c r="F16" s="155"/>
      <c r="G16" s="155"/>
      <c r="H16" s="155"/>
      <c r="I16" s="155"/>
      <c r="J16" s="155"/>
      <c r="K16" s="155"/>
      <c r="L16" s="155"/>
      <c r="M16" s="155"/>
      <c r="N16" s="155"/>
    </row>
    <row r="17" spans="2:14" ht="15.6" x14ac:dyDescent="0.3">
      <c r="B17" s="322" t="s">
        <v>130</v>
      </c>
      <c r="C17" s="323"/>
      <c r="D17" s="323"/>
      <c r="E17" s="323"/>
      <c r="F17" s="323"/>
      <c r="G17" s="323"/>
      <c r="H17" s="323"/>
      <c r="I17" s="323"/>
      <c r="J17" s="323"/>
      <c r="K17" s="323"/>
      <c r="L17" s="323"/>
      <c r="M17" s="323"/>
      <c r="N17" s="324"/>
    </row>
    <row r="18" spans="2:14" x14ac:dyDescent="0.3">
      <c r="B18" s="333" t="s">
        <v>35</v>
      </c>
      <c r="C18" s="334"/>
      <c r="D18" s="334"/>
      <c r="E18" s="334"/>
      <c r="F18" s="334"/>
      <c r="G18" s="334"/>
      <c r="H18" s="334"/>
      <c r="I18" s="334"/>
      <c r="J18" s="334"/>
      <c r="K18" s="334"/>
      <c r="L18" s="334"/>
      <c r="M18" s="334"/>
      <c r="N18" s="335"/>
    </row>
    <row r="19" spans="2:14" x14ac:dyDescent="0.3">
      <c r="B19" s="288" t="str">
        <f>Instance!B19</f>
        <v>The main physical infrastructure that enables secure data exchange through X-Road is the Security Server. Security Server contains a processor and RAM as the main energy consuming components. Servers repeat a weekly pattern of data processing.</v>
      </c>
      <c r="C19" s="274"/>
      <c r="D19" s="274"/>
      <c r="E19" s="274"/>
      <c r="F19" s="274"/>
      <c r="G19" s="274"/>
      <c r="H19" s="274"/>
      <c r="I19" s="274"/>
      <c r="J19" s="274"/>
      <c r="K19" s="274"/>
      <c r="L19" s="274"/>
      <c r="M19" s="274"/>
      <c r="N19" s="292"/>
    </row>
    <row r="20" spans="2:14" x14ac:dyDescent="0.3">
      <c r="B20" s="288"/>
      <c r="C20" s="274"/>
      <c r="D20" s="274"/>
      <c r="E20" s="274"/>
      <c r="F20" s="274"/>
      <c r="G20" s="274"/>
      <c r="H20" s="274"/>
      <c r="I20" s="274"/>
      <c r="J20" s="274"/>
      <c r="K20" s="274"/>
      <c r="L20" s="274"/>
      <c r="M20" s="274"/>
      <c r="N20" s="292"/>
    </row>
    <row r="21" spans="2:14" ht="31.35" customHeight="1" x14ac:dyDescent="0.3">
      <c r="B21" s="305" t="s">
        <v>37</v>
      </c>
      <c r="C21" s="299"/>
      <c r="D21" s="299"/>
      <c r="E21" s="299"/>
      <c r="F21" s="299"/>
      <c r="G21" s="299"/>
      <c r="H21" s="299"/>
      <c r="I21" s="299"/>
      <c r="J21" s="299"/>
      <c r="K21" s="299"/>
      <c r="L21" s="299"/>
      <c r="M21" s="299"/>
      <c r="N21" s="302"/>
    </row>
    <row r="22" spans="2:14" x14ac:dyDescent="0.3">
      <c r="B22" s="157" t="s">
        <v>38</v>
      </c>
      <c r="C22" s="108"/>
      <c r="D22" s="108"/>
      <c r="E22" s="108"/>
      <c r="F22" s="108"/>
      <c r="G22" s="108"/>
      <c r="H22" s="361" t="s">
        <v>39</v>
      </c>
      <c r="I22" s="361"/>
      <c r="J22" s="108"/>
      <c r="K22" s="108"/>
      <c r="L22" s="108"/>
      <c r="M22" s="108"/>
      <c r="N22" s="160"/>
    </row>
    <row r="23" spans="2:14" x14ac:dyDescent="0.3">
      <c r="B23" s="305" t="s">
        <v>131</v>
      </c>
      <c r="C23" s="299"/>
      <c r="D23" s="299"/>
      <c r="E23" s="299"/>
      <c r="F23" s="299"/>
      <c r="G23" s="299"/>
      <c r="H23" s="299"/>
      <c r="I23" s="299"/>
      <c r="J23" s="299"/>
      <c r="K23" s="299"/>
      <c r="L23" s="299"/>
      <c r="M23" s="299"/>
      <c r="N23" s="302"/>
    </row>
    <row r="24" spans="2:14" ht="18" customHeight="1" x14ac:dyDescent="0.3">
      <c r="B24" s="255"/>
      <c r="C24" s="253"/>
      <c r="D24" s="253"/>
      <c r="E24" s="253"/>
      <c r="F24" s="253"/>
      <c r="G24" s="253"/>
      <c r="H24" s="253"/>
      <c r="I24" s="253"/>
      <c r="J24" s="253"/>
      <c r="K24" s="253"/>
      <c r="L24" s="253"/>
      <c r="M24" s="253"/>
      <c r="N24" s="254"/>
    </row>
    <row r="25" spans="2:14" ht="18" customHeight="1" x14ac:dyDescent="0.3">
      <c r="B25" s="300" t="s">
        <v>41</v>
      </c>
      <c r="C25" s="293"/>
      <c r="D25" s="293"/>
      <c r="E25" s="161" t="s">
        <v>42</v>
      </c>
      <c r="F25" s="161" t="s">
        <v>43</v>
      </c>
      <c r="G25" s="293" t="s">
        <v>44</v>
      </c>
      <c r="H25" s="293"/>
      <c r="I25" s="293"/>
      <c r="J25" s="293"/>
      <c r="K25" s="293"/>
      <c r="L25" s="293"/>
      <c r="M25" s="293" t="s">
        <v>45</v>
      </c>
      <c r="N25" s="314"/>
    </row>
    <row r="26" spans="2:14" x14ac:dyDescent="0.3">
      <c r="B26" s="288" t="s">
        <v>132</v>
      </c>
      <c r="C26" s="274"/>
      <c r="D26" s="274"/>
      <c r="E26" s="237"/>
      <c r="F26" s="108"/>
      <c r="G26" s="299" t="s">
        <v>133</v>
      </c>
      <c r="H26" s="299"/>
      <c r="I26" s="299"/>
      <c r="J26" s="299"/>
      <c r="K26" s="299"/>
      <c r="L26" s="299"/>
      <c r="M26" s="359"/>
      <c r="N26" s="360"/>
    </row>
    <row r="27" spans="2:14" ht="106.2" customHeight="1" x14ac:dyDescent="0.3">
      <c r="B27" s="339" t="s">
        <v>55</v>
      </c>
      <c r="C27" s="340"/>
      <c r="D27" s="340"/>
      <c r="E27" s="237"/>
      <c r="F27" s="108" t="s">
        <v>47</v>
      </c>
      <c r="G27" s="301" t="s">
        <v>134</v>
      </c>
      <c r="H27" s="301"/>
      <c r="I27" s="301"/>
      <c r="J27" s="301"/>
      <c r="K27" s="301"/>
      <c r="L27" s="301"/>
      <c r="M27" s="299" t="s">
        <v>57</v>
      </c>
      <c r="N27" s="302"/>
    </row>
    <row r="28" spans="2:14" ht="33" customHeight="1" x14ac:dyDescent="0.3">
      <c r="B28" s="288" t="s">
        <v>135</v>
      </c>
      <c r="C28" s="274"/>
      <c r="D28" s="274"/>
      <c r="E28" s="237"/>
      <c r="F28" s="108" t="s">
        <v>47</v>
      </c>
      <c r="G28" s="299" t="s">
        <v>136</v>
      </c>
      <c r="H28" s="299"/>
      <c r="I28" s="299"/>
      <c r="J28" s="299"/>
      <c r="K28" s="299"/>
      <c r="L28" s="299"/>
      <c r="M28" s="359" t="s">
        <v>137</v>
      </c>
      <c r="N28" s="360"/>
    </row>
    <row r="29" spans="2:14" ht="48" customHeight="1" x14ac:dyDescent="0.3">
      <c r="B29" s="288" t="s">
        <v>51</v>
      </c>
      <c r="C29" s="274"/>
      <c r="D29" s="274"/>
      <c r="E29" s="237"/>
      <c r="F29" s="108" t="s">
        <v>52</v>
      </c>
      <c r="G29" s="299" t="s">
        <v>138</v>
      </c>
      <c r="H29" s="299"/>
      <c r="I29" s="299"/>
      <c r="J29" s="299"/>
      <c r="K29" s="299"/>
      <c r="L29" s="299"/>
      <c r="M29" s="359" t="s">
        <v>53</v>
      </c>
      <c r="N29" s="360"/>
    </row>
    <row r="30" spans="2:14" ht="32.85" customHeight="1" x14ac:dyDescent="0.3">
      <c r="B30" s="288" t="s">
        <v>139</v>
      </c>
      <c r="C30" s="274"/>
      <c r="D30" s="274"/>
      <c r="E30" s="238">
        <v>57.4</v>
      </c>
      <c r="F30" s="108" t="s">
        <v>140</v>
      </c>
      <c r="G30" s="299" t="s">
        <v>141</v>
      </c>
      <c r="H30" s="299"/>
      <c r="I30" s="299"/>
      <c r="J30" s="299"/>
      <c r="K30" s="299"/>
      <c r="L30" s="299"/>
      <c r="M30" s="262"/>
      <c r="N30" s="263"/>
    </row>
    <row r="31" spans="2:14" ht="32.85" customHeight="1" x14ac:dyDescent="0.3">
      <c r="B31" s="288" t="s">
        <v>142</v>
      </c>
      <c r="C31" s="274"/>
      <c r="D31" s="274"/>
      <c r="E31" s="238">
        <v>16.8</v>
      </c>
      <c r="F31" s="108" t="s">
        <v>140</v>
      </c>
      <c r="G31" s="299" t="s">
        <v>143</v>
      </c>
      <c r="H31" s="299"/>
      <c r="I31" s="299"/>
      <c r="J31" s="299"/>
      <c r="K31" s="299"/>
      <c r="L31" s="299"/>
      <c r="M31" s="262"/>
      <c r="N31" s="263"/>
    </row>
    <row r="32" spans="2:14" ht="46.35" customHeight="1" x14ac:dyDescent="0.3">
      <c r="B32" s="288" t="s">
        <v>63</v>
      </c>
      <c r="C32" s="274"/>
      <c r="D32" s="274"/>
      <c r="E32" s="238">
        <v>1.58</v>
      </c>
      <c r="F32" s="108"/>
      <c r="G32" s="299" t="s">
        <v>64</v>
      </c>
      <c r="H32" s="299"/>
      <c r="I32" s="299"/>
      <c r="J32" s="299"/>
      <c r="K32" s="299"/>
      <c r="L32" s="299"/>
      <c r="M32" s="299" t="s">
        <v>65</v>
      </c>
      <c r="N32" s="302"/>
    </row>
    <row r="33" spans="2:14" x14ac:dyDescent="0.3">
      <c r="B33" s="251"/>
      <c r="C33" s="250"/>
      <c r="D33" s="250"/>
      <c r="E33" s="108"/>
      <c r="F33" s="108"/>
      <c r="G33" s="267" t="s">
        <v>393</v>
      </c>
      <c r="H33" s="121"/>
      <c r="I33" s="247" t="s">
        <v>66</v>
      </c>
      <c r="J33" s="121"/>
      <c r="K33" s="247" t="s">
        <v>67</v>
      </c>
      <c r="L33" s="121"/>
      <c r="M33" s="299"/>
      <c r="N33" s="302"/>
    </row>
    <row r="34" spans="2:14" ht="15" thickBot="1" x14ac:dyDescent="0.35">
      <c r="B34" s="356" t="s">
        <v>68</v>
      </c>
      <c r="C34" s="357"/>
      <c r="D34" s="357"/>
      <c r="E34" s="357"/>
      <c r="F34" s="357"/>
      <c r="G34" s="357"/>
      <c r="H34" s="357"/>
      <c r="I34" s="357"/>
      <c r="J34" s="357"/>
      <c r="K34" s="357"/>
      <c r="L34" s="357"/>
      <c r="M34" s="357"/>
      <c r="N34" s="358"/>
    </row>
    <row r="35" spans="2:14" ht="17.25" customHeight="1" x14ac:dyDescent="0.3">
      <c r="B35" s="305" t="s">
        <v>144</v>
      </c>
      <c r="C35" s="299"/>
      <c r="D35" s="299"/>
      <c r="E35" s="162">
        <f>(E30-E31)/100</f>
        <v>0.40599999999999992</v>
      </c>
      <c r="F35" s="163" t="s">
        <v>145</v>
      </c>
      <c r="G35" s="164" t="s">
        <v>146</v>
      </c>
      <c r="H35" s="164"/>
      <c r="I35" s="165"/>
      <c r="J35" s="165"/>
      <c r="K35" s="165"/>
      <c r="L35" s="165"/>
      <c r="M35" s="253"/>
      <c r="N35" s="254"/>
    </row>
    <row r="36" spans="2:14" ht="47.1" customHeight="1" x14ac:dyDescent="0.3">
      <c r="B36" s="288" t="s">
        <v>69</v>
      </c>
      <c r="C36" s="274"/>
      <c r="D36" s="274"/>
      <c r="E36" s="158">
        <f>((E35*E28*100)+E31)*(24*7*E27)</f>
        <v>0</v>
      </c>
      <c r="F36" s="108" t="s">
        <v>70</v>
      </c>
      <c r="G36" s="299" t="s">
        <v>71</v>
      </c>
      <c r="H36" s="299"/>
      <c r="I36" s="299"/>
      <c r="J36" s="299"/>
      <c r="K36" s="299"/>
      <c r="L36" s="299"/>
      <c r="M36" s="306"/>
      <c r="N36" s="302"/>
    </row>
    <row r="37" spans="2:14" ht="48" customHeight="1" x14ac:dyDescent="0.3">
      <c r="B37" s="288" t="s">
        <v>147</v>
      </c>
      <c r="C37" s="274"/>
      <c r="D37" s="274"/>
      <c r="E37" s="158">
        <f>(((E28*'2. Server power consumption'!B27)+ ((1-E28)*'2. Server power consumption'!B28)) + ('2. Server power consumption'!B32*(('2. Server power consumption'!B30+'2. Server power consumption'!B31)/2)*SecurityServer!E28*SecurityServer!E28)) * (24*7*E27)</f>
        <v>0</v>
      </c>
      <c r="F37" s="108" t="s">
        <v>70</v>
      </c>
      <c r="G37" s="299" t="s">
        <v>73</v>
      </c>
      <c r="H37" s="299"/>
      <c r="I37" s="299"/>
      <c r="J37" s="299"/>
      <c r="K37" s="299"/>
      <c r="L37" s="299"/>
      <c r="M37" s="256"/>
      <c r="N37" s="254"/>
    </row>
    <row r="38" spans="2:14" ht="33.6" customHeight="1" x14ac:dyDescent="0.3">
      <c r="B38" s="288" t="s">
        <v>148</v>
      </c>
      <c r="C38" s="274"/>
      <c r="D38" s="274"/>
      <c r="E38" s="158">
        <f>(((E36+E37)*52*E32/1000) * E26*0.12) + (((E36+E37)*52*E32/1000) * (1-E26))</f>
        <v>0</v>
      </c>
      <c r="F38" s="108" t="s">
        <v>75</v>
      </c>
      <c r="G38" s="299" t="s">
        <v>76</v>
      </c>
      <c r="H38" s="299"/>
      <c r="I38" s="299"/>
      <c r="J38" s="299"/>
      <c r="K38" s="299"/>
      <c r="L38" s="299"/>
      <c r="M38" s="307"/>
      <c r="N38" s="302"/>
    </row>
    <row r="39" spans="2:14" x14ac:dyDescent="0.3">
      <c r="B39" s="157"/>
      <c r="C39" s="112"/>
      <c r="D39" s="108"/>
      <c r="E39" s="250"/>
      <c r="F39" s="250"/>
      <c r="G39" s="250"/>
      <c r="H39" s="250"/>
      <c r="I39" s="250"/>
      <c r="J39" s="250"/>
      <c r="K39" s="250"/>
      <c r="L39" s="250"/>
      <c r="M39" s="250"/>
      <c r="N39" s="252"/>
    </row>
    <row r="40" spans="2:14" ht="15" thickBot="1" x14ac:dyDescent="0.35">
      <c r="B40" s="356" t="str">
        <f>Instance!B42</f>
        <v>Security Server Infrastructure total</v>
      </c>
      <c r="C40" s="357"/>
      <c r="D40" s="357"/>
      <c r="E40" s="357"/>
      <c r="F40" s="357"/>
      <c r="G40" s="357"/>
      <c r="H40" s="357"/>
      <c r="I40" s="357"/>
      <c r="J40" s="357"/>
      <c r="K40" s="357"/>
      <c r="L40" s="357"/>
      <c r="M40" s="357"/>
      <c r="N40" s="358"/>
    </row>
    <row r="41" spans="2:14" ht="33.6" customHeight="1" x14ac:dyDescent="0.3">
      <c r="B41" s="368" t="s">
        <v>149</v>
      </c>
      <c r="C41" s="369"/>
      <c r="D41" s="369"/>
      <c r="E41" s="166">
        <f>E38*E29</f>
        <v>0</v>
      </c>
      <c r="F41" s="136" t="s">
        <v>78</v>
      </c>
      <c r="G41" s="136"/>
      <c r="H41" s="136"/>
      <c r="I41" s="136"/>
      <c r="J41" s="136"/>
      <c r="K41" s="136"/>
      <c r="L41" s="136"/>
      <c r="M41" s="136"/>
      <c r="N41" s="167"/>
    </row>
    <row r="42" spans="2:14" x14ac:dyDescent="0.3">
      <c r="B42" s="164"/>
      <c r="C42" s="164"/>
      <c r="D42" s="164"/>
      <c r="E42" s="164"/>
      <c r="F42" s="164"/>
      <c r="G42" s="164"/>
      <c r="H42" s="164"/>
      <c r="I42" s="164"/>
      <c r="J42" s="164"/>
      <c r="K42" s="164"/>
      <c r="L42" s="164"/>
      <c r="M42" s="164"/>
      <c r="N42" s="164"/>
    </row>
    <row r="44" spans="2:14" ht="15.6" x14ac:dyDescent="0.3">
      <c r="B44" s="322" t="s">
        <v>150</v>
      </c>
      <c r="C44" s="323"/>
      <c r="D44" s="323"/>
      <c r="E44" s="323"/>
      <c r="F44" s="323"/>
      <c r="G44" s="323"/>
      <c r="H44" s="323"/>
      <c r="I44" s="323"/>
      <c r="J44" s="323"/>
      <c r="K44" s="323"/>
      <c r="L44" s="323"/>
      <c r="M44" s="323"/>
      <c r="N44" s="324"/>
    </row>
    <row r="45" spans="2:14" x14ac:dyDescent="0.3">
      <c r="B45" s="333" t="s">
        <v>35</v>
      </c>
      <c r="C45" s="334"/>
      <c r="D45" s="334"/>
      <c r="E45" s="334"/>
      <c r="F45" s="334"/>
      <c r="G45" s="334"/>
      <c r="H45" s="334"/>
      <c r="I45" s="334"/>
      <c r="J45" s="334"/>
      <c r="K45" s="334"/>
      <c r="L45" s="334"/>
      <c r="M45" s="334"/>
      <c r="N45" s="335"/>
    </row>
    <row r="46" spans="2:14" x14ac:dyDescent="0.3">
      <c r="B46" s="305" t="str">
        <f>Instance!B48</f>
        <v>An average value for electricity consumed for data transfer over a fixed line is used. For 2021, including the expected efficiency gains, this value is found to be 0.0075 kWh of electricity consumed for 1 GB of data transferred over the public internet.</v>
      </c>
      <c r="C46" s="299"/>
      <c r="D46" s="299"/>
      <c r="E46" s="299"/>
      <c r="F46" s="299"/>
      <c r="G46" s="299"/>
      <c r="H46" s="299"/>
      <c r="I46" s="299"/>
      <c r="J46" s="299"/>
      <c r="K46" s="299"/>
      <c r="L46" s="299"/>
      <c r="M46" s="299"/>
      <c r="N46" s="302"/>
    </row>
    <row r="47" spans="2:14" x14ac:dyDescent="0.3">
      <c r="B47" s="305"/>
      <c r="C47" s="299"/>
      <c r="D47" s="299"/>
      <c r="E47" s="299"/>
      <c r="F47" s="299"/>
      <c r="G47" s="299"/>
      <c r="H47" s="299"/>
      <c r="I47" s="299"/>
      <c r="J47" s="299"/>
      <c r="K47" s="299"/>
      <c r="L47" s="299"/>
      <c r="M47" s="299"/>
      <c r="N47" s="302"/>
    </row>
    <row r="48" spans="2:14" x14ac:dyDescent="0.3">
      <c r="B48" s="251"/>
      <c r="C48" s="250"/>
      <c r="D48" s="250"/>
      <c r="E48" s="250"/>
      <c r="F48" s="250"/>
      <c r="G48" s="250"/>
      <c r="H48" s="250"/>
      <c r="I48" s="250"/>
      <c r="J48" s="250"/>
      <c r="K48" s="250"/>
      <c r="L48" s="250"/>
      <c r="M48" s="250"/>
      <c r="N48" s="252"/>
    </row>
    <row r="49" spans="2:20" ht="18" customHeight="1" x14ac:dyDescent="0.3">
      <c r="B49" s="300" t="s">
        <v>41</v>
      </c>
      <c r="C49" s="293"/>
      <c r="D49" s="293"/>
      <c r="E49" s="161" t="s">
        <v>42</v>
      </c>
      <c r="F49" s="161" t="s">
        <v>87</v>
      </c>
      <c r="G49" s="293" t="s">
        <v>44</v>
      </c>
      <c r="H49" s="293"/>
      <c r="I49" s="293"/>
      <c r="J49" s="293"/>
      <c r="K49" s="293"/>
      <c r="L49" s="293"/>
      <c r="M49" s="293" t="s">
        <v>45</v>
      </c>
      <c r="N49" s="314"/>
    </row>
    <row r="50" spans="2:20" ht="109.5" customHeight="1" x14ac:dyDescent="0.3">
      <c r="B50" s="354" t="s">
        <v>88</v>
      </c>
      <c r="C50" s="355"/>
      <c r="D50" s="355"/>
      <c r="E50" s="239"/>
      <c r="F50" s="108" t="s">
        <v>89</v>
      </c>
      <c r="G50" s="370" t="s">
        <v>151</v>
      </c>
      <c r="H50" s="370"/>
      <c r="I50" s="370"/>
      <c r="J50" s="370"/>
      <c r="K50" s="370"/>
      <c r="L50" s="370"/>
      <c r="M50" s="299"/>
      <c r="N50" s="302"/>
    </row>
    <row r="51" spans="2:20" ht="50.25" customHeight="1" x14ac:dyDescent="0.3">
      <c r="B51" s="288" t="s">
        <v>51</v>
      </c>
      <c r="C51" s="274"/>
      <c r="D51" s="274"/>
      <c r="E51" s="239"/>
      <c r="F51" s="108" t="str">
        <f>F29</f>
        <v>kgCO2e/kWh</v>
      </c>
      <c r="G51" s="301" t="s">
        <v>152</v>
      </c>
      <c r="H51" s="299"/>
      <c r="I51" s="299"/>
      <c r="J51" s="299"/>
      <c r="K51" s="299"/>
      <c r="L51" s="299"/>
      <c r="M51" s="306" t="str">
        <f>M29</f>
        <v xml:space="preserve">Values from 2019
Finland 0,13622
Estonia 0,72328
</v>
      </c>
      <c r="N51" s="302"/>
    </row>
    <row r="52" spans="2:20" ht="30.6" customHeight="1" x14ac:dyDescent="0.3">
      <c r="B52" s="305" t="s">
        <v>92</v>
      </c>
      <c r="C52" s="299"/>
      <c r="D52" s="299"/>
      <c r="E52" s="240">
        <v>7.4999999999999997E-3</v>
      </c>
      <c r="F52" s="108" t="s">
        <v>93</v>
      </c>
      <c r="G52" s="301" t="s">
        <v>153</v>
      </c>
      <c r="H52" s="299"/>
      <c r="I52" s="299"/>
      <c r="J52" s="299"/>
      <c r="K52" s="299"/>
      <c r="L52" s="299"/>
      <c r="M52" s="299"/>
      <c r="N52" s="302"/>
    </row>
    <row r="53" spans="2:20" x14ac:dyDescent="0.3">
      <c r="B53" s="157"/>
      <c r="C53" s="112"/>
      <c r="D53" s="108"/>
      <c r="E53" s="250"/>
      <c r="F53" s="250"/>
      <c r="G53" s="250"/>
      <c r="H53" s="250"/>
      <c r="I53" s="250"/>
      <c r="J53" s="250"/>
      <c r="K53" s="250"/>
      <c r="L53" s="250"/>
      <c r="M53" s="250"/>
      <c r="N53" s="252"/>
    </row>
    <row r="54" spans="2:20" ht="15" thickBot="1" x14ac:dyDescent="0.35">
      <c r="B54" s="356" t="s">
        <v>96</v>
      </c>
      <c r="C54" s="357"/>
      <c r="D54" s="357"/>
      <c r="E54" s="357"/>
      <c r="F54" s="357"/>
      <c r="G54" s="357"/>
      <c r="H54" s="357"/>
      <c r="I54" s="357"/>
      <c r="J54" s="357"/>
      <c r="K54" s="357"/>
      <c r="L54" s="357"/>
      <c r="M54" s="357"/>
      <c r="N54" s="358"/>
    </row>
    <row r="55" spans="2:20" ht="48" customHeight="1" x14ac:dyDescent="0.3">
      <c r="B55" s="303" t="s">
        <v>154</v>
      </c>
      <c r="C55" s="304"/>
      <c r="D55" s="304"/>
      <c r="E55" s="166">
        <f>E50*E52*E51</f>
        <v>0</v>
      </c>
      <c r="F55" s="136" t="s">
        <v>78</v>
      </c>
      <c r="G55" s="136"/>
      <c r="H55" s="136"/>
      <c r="I55" s="136"/>
      <c r="J55" s="136"/>
      <c r="K55" s="136"/>
      <c r="L55" s="136"/>
      <c r="M55" s="136"/>
      <c r="N55" s="167"/>
    </row>
    <row r="58" spans="2:20" ht="15.6" x14ac:dyDescent="0.3">
      <c r="B58" s="322" t="s">
        <v>98</v>
      </c>
      <c r="C58" s="323"/>
      <c r="D58" s="323"/>
      <c r="E58" s="323"/>
      <c r="F58" s="323"/>
      <c r="G58" s="323"/>
      <c r="H58" s="323"/>
      <c r="I58" s="323"/>
      <c r="J58" s="323"/>
      <c r="K58" s="323"/>
      <c r="L58" s="323"/>
      <c r="M58" s="323"/>
      <c r="N58" s="324"/>
    </row>
    <row r="59" spans="2:20" ht="14.85" customHeight="1" x14ac:dyDescent="0.3">
      <c r="B59" s="333" t="s">
        <v>35</v>
      </c>
      <c r="C59" s="334"/>
      <c r="D59" s="334"/>
      <c r="E59" s="334"/>
      <c r="F59" s="334"/>
      <c r="G59" s="334"/>
      <c r="H59" s="334"/>
      <c r="I59" s="334"/>
      <c r="J59" s="334"/>
      <c r="K59" s="334"/>
      <c r="L59" s="334"/>
      <c r="M59" s="334"/>
      <c r="N59" s="335"/>
    </row>
    <row r="60" spans="2:20" ht="43.35" customHeight="1" x14ac:dyDescent="0.3">
      <c r="B60" s="305" t="str">
        <f>Instance!B60</f>
        <v xml:space="preserve">The carbon emissions of the message log database that stores the data only for 30 days is insignificant compared to the file archives where data is stored for years. The energy consumption for storing data for 30 days is included in Security Server calculations. The must common practice for storing file archives is on Hard disk drives (HDD). Carbon footprint calculation methodology calculates data storage in HDDs and the resulting emissions. </v>
      </c>
      <c r="C60" s="299"/>
      <c r="D60" s="299"/>
      <c r="E60" s="299"/>
      <c r="F60" s="299"/>
      <c r="G60" s="299"/>
      <c r="H60" s="299"/>
      <c r="I60" s="299"/>
      <c r="J60" s="299"/>
      <c r="K60" s="299"/>
      <c r="L60" s="299"/>
      <c r="M60" s="299"/>
      <c r="N60" s="302"/>
    </row>
    <row r="61" spans="2:20" ht="16.5" customHeight="1" x14ac:dyDescent="0.3">
      <c r="B61" s="305" t="s">
        <v>100</v>
      </c>
      <c r="C61" s="299"/>
      <c r="D61" s="299"/>
      <c r="E61" s="299"/>
      <c r="F61" s="299"/>
      <c r="G61" s="299"/>
      <c r="H61" s="299"/>
      <c r="I61" s="299"/>
      <c r="J61" s="299"/>
      <c r="K61" s="299"/>
      <c r="L61" s="299"/>
      <c r="M61" s="299"/>
      <c r="N61" s="302"/>
      <c r="P61" s="299"/>
      <c r="Q61" s="299"/>
      <c r="R61" s="299"/>
      <c r="S61" s="299"/>
      <c r="T61" s="299"/>
    </row>
    <row r="62" spans="2:20" ht="16.5" customHeight="1" x14ac:dyDescent="0.3">
      <c r="B62" s="255"/>
      <c r="C62" s="253"/>
      <c r="D62" s="253"/>
      <c r="E62" s="253"/>
      <c r="F62" s="253"/>
      <c r="G62" s="253"/>
      <c r="H62" s="253"/>
      <c r="I62" s="253"/>
      <c r="J62" s="253"/>
      <c r="K62" s="253"/>
      <c r="L62" s="253"/>
      <c r="M62" s="253"/>
      <c r="N62" s="254"/>
      <c r="P62" s="299"/>
      <c r="Q62" s="299"/>
      <c r="R62" s="299"/>
      <c r="S62" s="299"/>
      <c r="T62" s="299"/>
    </row>
    <row r="63" spans="2:20" ht="18" customHeight="1" x14ac:dyDescent="0.3">
      <c r="B63" s="300" t="s">
        <v>41</v>
      </c>
      <c r="C63" s="293"/>
      <c r="D63" s="293"/>
      <c r="E63" s="161" t="s">
        <v>42</v>
      </c>
      <c r="F63" s="161" t="s">
        <v>87</v>
      </c>
      <c r="G63" s="293" t="s">
        <v>44</v>
      </c>
      <c r="H63" s="293"/>
      <c r="I63" s="293"/>
      <c r="J63" s="293"/>
      <c r="K63" s="293"/>
      <c r="L63" s="293"/>
      <c r="M63" s="293" t="s">
        <v>45</v>
      </c>
      <c r="N63" s="314"/>
      <c r="P63" s="299"/>
      <c r="Q63" s="299"/>
      <c r="R63" s="299"/>
      <c r="S63" s="299"/>
      <c r="T63" s="299"/>
    </row>
    <row r="64" spans="2:20" ht="31.35" customHeight="1" x14ac:dyDescent="0.3">
      <c r="B64" s="354" t="s">
        <v>101</v>
      </c>
      <c r="C64" s="355"/>
      <c r="D64" s="355"/>
      <c r="E64" s="241"/>
      <c r="F64" s="108" t="s">
        <v>47</v>
      </c>
      <c r="G64" s="301" t="s">
        <v>155</v>
      </c>
      <c r="H64" s="299"/>
      <c r="I64" s="299"/>
      <c r="J64" s="299"/>
      <c r="K64" s="299"/>
      <c r="L64" s="299"/>
      <c r="M64" s="299" t="s">
        <v>156</v>
      </c>
      <c r="N64" s="302"/>
      <c r="P64" s="155"/>
      <c r="Q64" s="155"/>
      <c r="R64" s="155"/>
      <c r="S64" s="155"/>
      <c r="T64" s="155"/>
    </row>
    <row r="65" spans="2:20" ht="20.55" customHeight="1" x14ac:dyDescent="0.3">
      <c r="B65" s="288" t="s">
        <v>104</v>
      </c>
      <c r="C65" s="274"/>
      <c r="D65" s="274"/>
      <c r="E65" s="241"/>
      <c r="F65" s="108" t="s">
        <v>105</v>
      </c>
      <c r="G65" s="301" t="s">
        <v>157</v>
      </c>
      <c r="H65" s="301"/>
      <c r="I65" s="301"/>
      <c r="J65" s="301"/>
      <c r="K65" s="301"/>
      <c r="L65" s="301"/>
      <c r="M65" s="299"/>
      <c r="N65" s="302"/>
    </row>
    <row r="66" spans="2:20" ht="15" customHeight="1" x14ac:dyDescent="0.3">
      <c r="B66" s="288" t="s">
        <v>107</v>
      </c>
      <c r="C66" s="274"/>
      <c r="D66" s="274"/>
      <c r="E66" s="242">
        <v>4380</v>
      </c>
      <c r="F66" s="108" t="s">
        <v>108</v>
      </c>
      <c r="G66" s="299" t="s">
        <v>109</v>
      </c>
      <c r="H66" s="299"/>
      <c r="I66" s="299"/>
      <c r="J66" s="299"/>
      <c r="K66" s="299"/>
      <c r="L66" s="299"/>
      <c r="M66" s="253"/>
      <c r="N66" s="254"/>
    </row>
    <row r="67" spans="2:20" ht="28.35" customHeight="1" x14ac:dyDescent="0.3">
      <c r="B67" s="288" t="s">
        <v>110</v>
      </c>
      <c r="C67" s="274"/>
      <c r="D67" s="274"/>
      <c r="E67" s="242">
        <v>4380</v>
      </c>
      <c r="F67" s="108" t="s">
        <v>108</v>
      </c>
      <c r="G67" s="299"/>
      <c r="H67" s="299"/>
      <c r="I67" s="299"/>
      <c r="J67" s="299"/>
      <c r="K67" s="299"/>
      <c r="L67" s="299"/>
      <c r="M67" s="253"/>
      <c r="N67" s="254"/>
    </row>
    <row r="68" spans="2:20" x14ac:dyDescent="0.3">
      <c r="B68" s="157"/>
      <c r="C68" s="108"/>
      <c r="D68" s="108"/>
      <c r="E68" s="108"/>
      <c r="F68" s="108"/>
      <c r="G68" s="253"/>
      <c r="H68" s="253"/>
      <c r="I68" s="253"/>
      <c r="J68" s="253"/>
      <c r="K68" s="253"/>
      <c r="L68" s="253"/>
      <c r="M68" s="108"/>
      <c r="N68" s="160"/>
      <c r="P68" s="155"/>
      <c r="Q68" s="155"/>
      <c r="R68" s="155"/>
      <c r="S68" s="155"/>
      <c r="T68" s="155"/>
    </row>
    <row r="69" spans="2:20" ht="15" thickBot="1" x14ac:dyDescent="0.35">
      <c r="B69" s="356" t="s">
        <v>68</v>
      </c>
      <c r="C69" s="357"/>
      <c r="D69" s="357"/>
      <c r="E69" s="357"/>
      <c r="F69" s="357"/>
      <c r="G69" s="357"/>
      <c r="H69" s="357"/>
      <c r="I69" s="357"/>
      <c r="J69" s="357"/>
      <c r="K69" s="357"/>
      <c r="L69" s="357"/>
      <c r="M69" s="357"/>
      <c r="N69" s="358"/>
      <c r="P69" s="155"/>
      <c r="Q69" s="155"/>
      <c r="R69" s="155"/>
      <c r="S69" s="155"/>
      <c r="T69" s="155"/>
    </row>
    <row r="70" spans="2:20" ht="31.35" customHeight="1" x14ac:dyDescent="0.3">
      <c r="B70" s="349" t="str">
        <f>B29</f>
        <v>Emission factor</v>
      </c>
      <c r="C70" s="350"/>
      <c r="D70" s="350"/>
      <c r="E70" s="182">
        <f>E29</f>
        <v>0</v>
      </c>
      <c r="F70" s="108" t="str">
        <f>F29</f>
        <v>kgCO2e/kWh</v>
      </c>
      <c r="G70" s="301" t="s">
        <v>152</v>
      </c>
      <c r="H70" s="299"/>
      <c r="I70" s="299"/>
      <c r="J70" s="299"/>
      <c r="K70" s="299"/>
      <c r="L70" s="299"/>
      <c r="M70" s="299"/>
      <c r="N70" s="302"/>
    </row>
    <row r="71" spans="2:20" ht="31.35" customHeight="1" x14ac:dyDescent="0.3">
      <c r="B71" s="288" t="s">
        <v>111</v>
      </c>
      <c r="C71" s="274"/>
      <c r="D71" s="274"/>
      <c r="E71" s="182" t="e">
        <f>(((E65/E64)*1000*'3. Data storage'!B9) + (E66*'3. Data storage'!B13) + ('3. Data storage'!B15*SecurityServer!E67))/1000</f>
        <v>#DIV/0!</v>
      </c>
      <c r="F71" s="108" t="s">
        <v>75</v>
      </c>
      <c r="G71" s="301"/>
      <c r="H71" s="299"/>
      <c r="I71" s="299"/>
      <c r="J71" s="299"/>
      <c r="K71" s="299"/>
      <c r="L71" s="299"/>
      <c r="M71" s="299"/>
      <c r="N71" s="302"/>
    </row>
    <row r="72" spans="2:20" x14ac:dyDescent="0.3">
      <c r="B72" s="255"/>
      <c r="C72" s="253"/>
      <c r="D72" s="253"/>
      <c r="E72" s="250"/>
      <c r="F72" s="250"/>
      <c r="G72" s="250"/>
      <c r="H72" s="250"/>
      <c r="I72" s="250"/>
      <c r="J72" s="250"/>
      <c r="K72" s="250"/>
      <c r="L72" s="250"/>
      <c r="M72" s="250"/>
      <c r="N72" s="252"/>
    </row>
    <row r="73" spans="2:20" ht="15" thickBot="1" x14ac:dyDescent="0.35">
      <c r="B73" s="356" t="s">
        <v>112</v>
      </c>
      <c r="C73" s="357"/>
      <c r="D73" s="357"/>
      <c r="E73" s="357"/>
      <c r="F73" s="357"/>
      <c r="G73" s="357"/>
      <c r="H73" s="357"/>
      <c r="I73" s="357"/>
      <c r="J73" s="357"/>
      <c r="K73" s="357"/>
      <c r="L73" s="357"/>
      <c r="M73" s="357"/>
      <c r="N73" s="358"/>
    </row>
    <row r="74" spans="2:20" ht="47.85" customHeight="1" x14ac:dyDescent="0.3">
      <c r="B74" s="303" t="s">
        <v>158</v>
      </c>
      <c r="C74" s="304"/>
      <c r="D74" s="304"/>
      <c r="E74" s="183" t="e">
        <f>E70*E71*E64</f>
        <v>#DIV/0!</v>
      </c>
      <c r="F74" s="136" t="s">
        <v>78</v>
      </c>
      <c r="G74" s="136"/>
      <c r="H74" s="136"/>
      <c r="I74" s="136"/>
      <c r="J74" s="136"/>
      <c r="K74" s="136"/>
      <c r="L74" s="136"/>
      <c r="M74" s="136"/>
      <c r="N74" s="167"/>
    </row>
    <row r="76" spans="2:20" ht="15.6" x14ac:dyDescent="0.3">
      <c r="B76" s="322" t="s">
        <v>114</v>
      </c>
      <c r="C76" s="323"/>
      <c r="D76" s="323"/>
      <c r="E76" s="323"/>
      <c r="F76" s="323"/>
      <c r="G76" s="323"/>
      <c r="H76" s="323"/>
      <c r="I76" s="323"/>
      <c r="J76" s="323"/>
      <c r="K76" s="323"/>
      <c r="L76" s="323"/>
      <c r="M76" s="323"/>
      <c r="N76" s="324"/>
    </row>
    <row r="77" spans="2:20" ht="27" customHeight="1" x14ac:dyDescent="0.3">
      <c r="B77" s="297" t="s">
        <v>115</v>
      </c>
      <c r="C77" s="298"/>
      <c r="D77" s="298"/>
      <c r="E77" s="299" t="str">
        <f>B41</f>
        <v>Total emissions by a Security Server for one year </v>
      </c>
      <c r="F77" s="299"/>
      <c r="G77" s="299"/>
      <c r="H77" s="299"/>
      <c r="I77" s="299"/>
      <c r="J77" s="184">
        <f>E41</f>
        <v>0</v>
      </c>
      <c r="K77" s="108" t="s">
        <v>78</v>
      </c>
      <c r="L77" s="250"/>
      <c r="M77" s="250"/>
      <c r="N77" s="252"/>
    </row>
    <row r="78" spans="2:20" ht="30.6" customHeight="1" x14ac:dyDescent="0.3">
      <c r="B78" s="297" t="s">
        <v>116</v>
      </c>
      <c r="C78" s="298"/>
      <c r="D78" s="298"/>
      <c r="E78" s="299" t="str">
        <f>B55</f>
        <v>Estimated total emissions by data transactions of a Security Server for one year</v>
      </c>
      <c r="F78" s="299"/>
      <c r="G78" s="299"/>
      <c r="H78" s="299"/>
      <c r="I78" s="299"/>
      <c r="J78" s="184">
        <f>E55</f>
        <v>0</v>
      </c>
      <c r="K78" s="108" t="s">
        <v>78</v>
      </c>
      <c r="L78" s="250"/>
      <c r="M78" s="250"/>
      <c r="N78" s="252"/>
    </row>
    <row r="79" spans="2:20" ht="30" customHeight="1" x14ac:dyDescent="0.3">
      <c r="B79" s="297" t="s">
        <v>117</v>
      </c>
      <c r="C79" s="298"/>
      <c r="D79" s="298"/>
      <c r="E79" s="299" t="str">
        <f>B74</f>
        <v>Estimated total emissions by data storage of a Security Server for one year</v>
      </c>
      <c r="F79" s="299"/>
      <c r="G79" s="299"/>
      <c r="H79" s="299"/>
      <c r="I79" s="299"/>
      <c r="J79" s="184" t="e">
        <f>E74</f>
        <v>#DIV/0!</v>
      </c>
      <c r="K79" s="108" t="s">
        <v>78</v>
      </c>
      <c r="L79" s="250"/>
      <c r="M79" s="250"/>
      <c r="N79" s="252"/>
    </row>
    <row r="80" spans="2:20" x14ac:dyDescent="0.3">
      <c r="B80" s="300" t="s">
        <v>118</v>
      </c>
      <c r="C80" s="293"/>
      <c r="D80" s="137"/>
      <c r="E80" s="137"/>
      <c r="F80" s="137"/>
      <c r="G80" s="137"/>
      <c r="H80" s="137"/>
      <c r="I80" s="137"/>
      <c r="J80" s="185" t="e">
        <f>SUM(J77:J79)</f>
        <v>#DIV/0!</v>
      </c>
      <c r="K80" s="137" t="s">
        <v>78</v>
      </c>
      <c r="L80" s="137"/>
      <c r="M80" s="137"/>
      <c r="N80" s="139"/>
    </row>
    <row r="82" spans="2:14" ht="15.6" x14ac:dyDescent="0.3">
      <c r="B82" s="322" t="s">
        <v>119</v>
      </c>
      <c r="C82" s="323"/>
      <c r="D82" s="323"/>
      <c r="E82" s="323"/>
      <c r="F82" s="323"/>
      <c r="G82" s="323"/>
      <c r="H82" s="323"/>
      <c r="I82" s="323"/>
      <c r="J82" s="323"/>
      <c r="K82" s="323"/>
      <c r="L82" s="323"/>
      <c r="M82" s="323"/>
      <c r="N82" s="324"/>
    </row>
    <row r="83" spans="2:14" x14ac:dyDescent="0.3">
      <c r="B83" s="168"/>
      <c r="C83" s="169"/>
      <c r="D83" s="169"/>
      <c r="E83" s="169"/>
      <c r="F83" s="169"/>
      <c r="G83" s="169"/>
      <c r="H83" s="169"/>
      <c r="I83" s="169"/>
      <c r="J83" s="169"/>
      <c r="K83" s="169"/>
      <c r="L83" s="169"/>
      <c r="M83" s="169"/>
      <c r="N83" s="170"/>
    </row>
    <row r="84" spans="2:14" x14ac:dyDescent="0.3">
      <c r="B84" s="168"/>
      <c r="C84" s="169"/>
      <c r="D84" s="169"/>
      <c r="E84" s="169"/>
      <c r="F84" s="169"/>
      <c r="G84" s="169"/>
      <c r="H84" s="169"/>
      <c r="I84" s="169"/>
      <c r="J84" s="169"/>
      <c r="K84" s="169"/>
      <c r="L84" s="169"/>
      <c r="M84" s="169"/>
      <c r="N84" s="170"/>
    </row>
    <row r="85" spans="2:14" x14ac:dyDescent="0.3">
      <c r="B85" s="168"/>
      <c r="C85" s="169"/>
      <c r="D85" s="169"/>
      <c r="E85" s="169"/>
      <c r="F85" s="169"/>
      <c r="G85" s="169"/>
      <c r="H85" s="169"/>
      <c r="I85" s="169"/>
      <c r="J85" s="169"/>
      <c r="K85" s="169"/>
      <c r="L85" s="169"/>
      <c r="M85" s="169"/>
      <c r="N85" s="170"/>
    </row>
    <row r="86" spans="2:14" x14ac:dyDescent="0.3">
      <c r="B86" s="168"/>
      <c r="C86" s="169"/>
      <c r="D86" s="169"/>
      <c r="E86" s="169"/>
      <c r="F86" s="169"/>
      <c r="G86" s="169"/>
      <c r="H86" s="169"/>
      <c r="I86" s="169"/>
      <c r="J86" s="169"/>
      <c r="K86" s="169"/>
      <c r="L86" s="169"/>
      <c r="M86" s="169"/>
      <c r="N86" s="170"/>
    </row>
    <row r="87" spans="2:14" x14ac:dyDescent="0.3">
      <c r="B87" s="168"/>
      <c r="C87" s="169"/>
      <c r="D87" s="169"/>
      <c r="E87" s="169"/>
      <c r="F87" s="169"/>
      <c r="G87" s="169"/>
      <c r="H87" s="169"/>
      <c r="I87" s="169"/>
      <c r="J87" s="169"/>
      <c r="K87" s="169"/>
      <c r="L87" s="169"/>
      <c r="M87" s="169"/>
      <c r="N87" s="170"/>
    </row>
    <row r="88" spans="2:14" x14ac:dyDescent="0.3">
      <c r="B88" s="168"/>
      <c r="C88" s="169"/>
      <c r="D88" s="169"/>
      <c r="E88" s="169"/>
      <c r="F88" s="169"/>
      <c r="G88" s="169"/>
      <c r="H88" s="169"/>
      <c r="I88" s="169"/>
      <c r="J88" s="169"/>
      <c r="K88" s="169"/>
      <c r="L88" s="169"/>
      <c r="M88" s="169"/>
      <c r="N88" s="170"/>
    </row>
    <row r="89" spans="2:14" x14ac:dyDescent="0.3">
      <c r="B89" s="168"/>
      <c r="C89" s="169"/>
      <c r="D89" s="169"/>
      <c r="E89" s="169"/>
      <c r="F89" s="169"/>
      <c r="G89" s="169"/>
      <c r="H89" s="169"/>
      <c r="I89" s="169"/>
      <c r="J89" s="169"/>
      <c r="K89" s="169"/>
      <c r="L89" s="169"/>
      <c r="M89" s="169"/>
      <c r="N89" s="170"/>
    </row>
    <row r="90" spans="2:14" x14ac:dyDescent="0.3">
      <c r="B90" s="168"/>
      <c r="C90" s="169"/>
      <c r="D90" s="169"/>
      <c r="E90" s="169"/>
      <c r="F90" s="169"/>
      <c r="G90" s="169"/>
      <c r="H90" s="169"/>
      <c r="I90" s="169"/>
      <c r="J90" s="169"/>
      <c r="K90" s="169"/>
      <c r="L90" s="169"/>
      <c r="M90" s="169"/>
      <c r="N90" s="170"/>
    </row>
    <row r="91" spans="2:14" x14ac:dyDescent="0.3">
      <c r="B91" s="168"/>
      <c r="C91" s="169"/>
      <c r="D91" s="169"/>
      <c r="E91" s="169"/>
      <c r="F91" s="169"/>
      <c r="G91" s="169"/>
      <c r="H91" s="169"/>
      <c r="I91" s="169"/>
      <c r="J91" s="169"/>
      <c r="K91" s="169"/>
      <c r="L91" s="169"/>
      <c r="M91" s="169"/>
      <c r="N91" s="170"/>
    </row>
    <row r="92" spans="2:14" x14ac:dyDescent="0.3">
      <c r="B92" s="168"/>
      <c r="C92" s="169"/>
      <c r="D92" s="169"/>
      <c r="E92" s="169"/>
      <c r="F92" s="169"/>
      <c r="G92" s="169"/>
      <c r="H92" s="169"/>
      <c r="I92" s="169"/>
      <c r="J92" s="169"/>
      <c r="K92" s="169"/>
      <c r="L92" s="169"/>
      <c r="M92" s="169"/>
      <c r="N92" s="170"/>
    </row>
    <row r="93" spans="2:14" x14ac:dyDescent="0.3">
      <c r="B93" s="171"/>
      <c r="C93" s="169"/>
      <c r="D93" s="169"/>
      <c r="E93" s="169"/>
      <c r="F93" s="169"/>
      <c r="G93" s="169"/>
      <c r="H93" s="169"/>
      <c r="I93" s="169"/>
      <c r="J93" s="169"/>
      <c r="K93" s="169"/>
      <c r="L93" s="169"/>
      <c r="M93" s="169"/>
      <c r="N93" s="170"/>
    </row>
    <row r="94" spans="2:14" x14ac:dyDescent="0.3">
      <c r="B94" s="171"/>
      <c r="C94" s="169"/>
      <c r="D94" s="169"/>
      <c r="E94" s="169"/>
      <c r="F94" s="169"/>
      <c r="G94" s="169"/>
      <c r="H94" s="169"/>
      <c r="I94" s="169"/>
      <c r="J94" s="169"/>
      <c r="K94" s="169"/>
      <c r="L94" s="169"/>
      <c r="M94" s="169"/>
      <c r="N94" s="170"/>
    </row>
    <row r="95" spans="2:14" x14ac:dyDescent="0.3">
      <c r="B95" s="171"/>
      <c r="C95" s="169"/>
      <c r="D95" s="169"/>
      <c r="E95" s="169"/>
      <c r="F95" s="169"/>
      <c r="G95" s="169"/>
      <c r="H95" s="169"/>
      <c r="I95" s="169"/>
      <c r="J95" s="169"/>
      <c r="K95" s="169"/>
      <c r="L95" s="169"/>
      <c r="M95" s="169"/>
      <c r="N95" s="170"/>
    </row>
    <row r="96" spans="2:14" x14ac:dyDescent="0.3">
      <c r="B96" s="171"/>
      <c r="C96" s="169"/>
      <c r="D96" s="169"/>
      <c r="E96" s="169"/>
      <c r="F96" s="169"/>
      <c r="G96" s="169"/>
      <c r="H96" s="169"/>
      <c r="I96" s="169"/>
      <c r="J96" s="169"/>
      <c r="K96" s="169"/>
      <c r="L96" s="169"/>
      <c r="M96" s="169"/>
      <c r="N96" s="170"/>
    </row>
    <row r="97" spans="2:14" x14ac:dyDescent="0.3">
      <c r="B97" s="171"/>
      <c r="C97" s="169"/>
      <c r="D97" s="169"/>
      <c r="E97" s="169"/>
      <c r="F97" s="169"/>
      <c r="G97" s="169"/>
      <c r="H97" s="169"/>
      <c r="I97" s="169"/>
      <c r="J97" s="169"/>
      <c r="K97" s="169"/>
      <c r="L97" s="169"/>
      <c r="M97" s="169"/>
      <c r="N97" s="170"/>
    </row>
    <row r="98" spans="2:14" x14ac:dyDescent="0.3">
      <c r="B98" s="171"/>
      <c r="C98" s="169"/>
      <c r="D98" s="169"/>
      <c r="E98" s="169"/>
      <c r="F98" s="169"/>
      <c r="G98" s="169"/>
      <c r="H98" s="169"/>
      <c r="I98" s="169"/>
      <c r="J98" s="169"/>
      <c r="K98" s="169"/>
      <c r="L98" s="169"/>
      <c r="M98" s="169"/>
      <c r="N98" s="170"/>
    </row>
    <row r="99" spans="2:14" x14ac:dyDescent="0.3">
      <c r="B99" s="172"/>
      <c r="C99" s="173"/>
      <c r="D99" s="173"/>
      <c r="E99" s="173"/>
      <c r="F99" s="173"/>
      <c r="G99" s="173"/>
      <c r="H99" s="173"/>
      <c r="I99" s="173"/>
      <c r="J99" s="173"/>
      <c r="K99" s="173"/>
      <c r="L99" s="173"/>
      <c r="M99" s="173"/>
      <c r="N99" s="174"/>
    </row>
    <row r="100" spans="2:14" x14ac:dyDescent="0.3">
      <c r="B100" s="175"/>
      <c r="C100" s="175"/>
      <c r="D100" s="175"/>
      <c r="E100" s="175"/>
      <c r="F100" s="175"/>
      <c r="G100" s="175"/>
      <c r="H100" s="175"/>
      <c r="I100" s="175"/>
      <c r="J100" s="175"/>
      <c r="K100" s="175"/>
      <c r="L100" s="175"/>
      <c r="M100" s="175"/>
      <c r="N100" s="175"/>
    </row>
    <row r="101" spans="2:14" ht="15.6" x14ac:dyDescent="0.3">
      <c r="B101" s="351" t="s">
        <v>159</v>
      </c>
      <c r="C101" s="352"/>
      <c r="D101" s="352"/>
      <c r="E101" s="352"/>
      <c r="F101" s="352"/>
      <c r="G101" s="352"/>
      <c r="H101" s="352"/>
      <c r="I101" s="352"/>
      <c r="J101" s="352"/>
      <c r="K101" s="352"/>
      <c r="L101" s="352"/>
      <c r="M101" s="352"/>
      <c r="N101" s="353"/>
    </row>
    <row r="102" spans="2:14" x14ac:dyDescent="0.3">
      <c r="B102" s="176" t="s">
        <v>160</v>
      </c>
      <c r="C102" s="169"/>
      <c r="D102" s="169"/>
      <c r="E102" s="177">
        <f>E65</f>
        <v>0</v>
      </c>
      <c r="F102" s="169" t="s">
        <v>161</v>
      </c>
      <c r="G102" s="169"/>
      <c r="H102" s="177">
        <f>E50</f>
        <v>0</v>
      </c>
      <c r="I102" s="169" t="s">
        <v>162</v>
      </c>
      <c r="J102" s="169"/>
      <c r="K102" s="169"/>
      <c r="L102" s="169"/>
      <c r="M102" s="169"/>
      <c r="N102" s="178"/>
    </row>
    <row r="103" spans="2:14" x14ac:dyDescent="0.3">
      <c r="B103" s="171" t="s">
        <v>163</v>
      </c>
      <c r="C103" s="169"/>
      <c r="D103" s="169"/>
      <c r="E103" s="179" t="e">
        <f>J80/0.12</f>
        <v>#DIV/0!</v>
      </c>
      <c r="F103" s="169" t="s">
        <v>164</v>
      </c>
      <c r="G103" s="169"/>
      <c r="H103" s="169"/>
      <c r="I103" s="169"/>
      <c r="J103" s="169"/>
      <c r="K103" s="169"/>
      <c r="L103" s="169"/>
      <c r="M103" s="169"/>
      <c r="N103" s="170"/>
    </row>
    <row r="104" spans="2:14" x14ac:dyDescent="0.3">
      <c r="B104" s="171"/>
      <c r="C104" s="169"/>
      <c r="D104" s="169"/>
      <c r="E104" s="169"/>
      <c r="F104" s="169"/>
      <c r="G104" s="169"/>
      <c r="H104" s="169"/>
      <c r="I104" s="169"/>
      <c r="J104" s="169"/>
      <c r="K104" s="169"/>
      <c r="L104" s="169"/>
      <c r="M104" s="169"/>
      <c r="N104" s="170"/>
    </row>
    <row r="105" spans="2:14" x14ac:dyDescent="0.3">
      <c r="B105" s="180" t="s">
        <v>165</v>
      </c>
      <c r="C105" s="181" t="s">
        <v>166</v>
      </c>
      <c r="D105" s="173"/>
      <c r="E105" s="173"/>
      <c r="F105" s="173"/>
      <c r="G105" s="173"/>
      <c r="H105" s="173"/>
      <c r="I105" s="173"/>
      <c r="J105" s="173"/>
      <c r="K105" s="173"/>
      <c r="L105" s="173"/>
      <c r="M105" s="173"/>
      <c r="N105" s="174"/>
    </row>
  </sheetData>
  <sheetProtection algorithmName="SHA-512" hashValue="2g1Nb572SZWGMEYFO3h8o4uALC2Oh6GguK9ndAzr6n1x/id9GUIinTwNQV9MNw4iBioQzUw+qN2q2CF77Jkr8w==" saltValue="Gm2gLVhoHETQijanrssX8Q==" spinCount="100000" sheet="1" formatCells="0" formatColumns="0" formatRows="0" insertColumns="0" insertRows="0" insertHyperlinks="0" deleteColumns="0" deleteRows="0" sort="0" autoFilter="0" pivotTables="0"/>
  <mergeCells count="95">
    <mergeCell ref="B36:D36"/>
    <mergeCell ref="G36:L36"/>
    <mergeCell ref="M36:N36"/>
    <mergeCell ref="B80:C80"/>
    <mergeCell ref="B41:D41"/>
    <mergeCell ref="B51:D51"/>
    <mergeCell ref="B61:N61"/>
    <mergeCell ref="B55:D55"/>
    <mergeCell ref="B58:N58"/>
    <mergeCell ref="B59:N59"/>
    <mergeCell ref="B49:D49"/>
    <mergeCell ref="B52:D52"/>
    <mergeCell ref="G49:L49"/>
    <mergeCell ref="M49:N49"/>
    <mergeCell ref="G50:L50"/>
    <mergeCell ref="M50:N50"/>
    <mergeCell ref="G51:L51"/>
    <mergeCell ref="M51:N51"/>
    <mergeCell ref="B38:D38"/>
    <mergeCell ref="G38:L38"/>
    <mergeCell ref="M38:N38"/>
    <mergeCell ref="B50:D50"/>
    <mergeCell ref="B37:D37"/>
    <mergeCell ref="B46:N47"/>
    <mergeCell ref="B44:N44"/>
    <mergeCell ref="B45:N45"/>
    <mergeCell ref="G37:L37"/>
    <mergeCell ref="B40:N40"/>
    <mergeCell ref="C2:L5"/>
    <mergeCell ref="B7:N10"/>
    <mergeCell ref="B17:N17"/>
    <mergeCell ref="B18:N18"/>
    <mergeCell ref="B19:N20"/>
    <mergeCell ref="B35:D35"/>
    <mergeCell ref="G31:L31"/>
    <mergeCell ref="G30:L30"/>
    <mergeCell ref="B34:N34"/>
    <mergeCell ref="B32:D32"/>
    <mergeCell ref="B31:D31"/>
    <mergeCell ref="M32:N33"/>
    <mergeCell ref="B29:D29"/>
    <mergeCell ref="G29:L29"/>
    <mergeCell ref="M29:N29"/>
    <mergeCell ref="G32:L32"/>
    <mergeCell ref="B30:D30"/>
    <mergeCell ref="B21:N21"/>
    <mergeCell ref="B28:D28"/>
    <mergeCell ref="G28:L28"/>
    <mergeCell ref="M28:N28"/>
    <mergeCell ref="H22:I22"/>
    <mergeCell ref="B23:N23"/>
    <mergeCell ref="B25:D25"/>
    <mergeCell ref="G25:L25"/>
    <mergeCell ref="M25:N25"/>
    <mergeCell ref="G27:L27"/>
    <mergeCell ref="G26:L26"/>
    <mergeCell ref="B26:D26"/>
    <mergeCell ref="B27:D27"/>
    <mergeCell ref="M27:N27"/>
    <mergeCell ref="M26:N26"/>
    <mergeCell ref="P61:T63"/>
    <mergeCell ref="B63:D63"/>
    <mergeCell ref="G63:L63"/>
    <mergeCell ref="M63:N63"/>
    <mergeCell ref="M52:N52"/>
    <mergeCell ref="G52:L52"/>
    <mergeCell ref="B60:N60"/>
    <mergeCell ref="B54:N54"/>
    <mergeCell ref="B64:D64"/>
    <mergeCell ref="B73:N73"/>
    <mergeCell ref="M71:N71"/>
    <mergeCell ref="G66:L67"/>
    <mergeCell ref="B71:D71"/>
    <mergeCell ref="B66:D66"/>
    <mergeCell ref="B67:D67"/>
    <mergeCell ref="G65:L65"/>
    <mergeCell ref="M64:N64"/>
    <mergeCell ref="G71:L71"/>
    <mergeCell ref="G64:L64"/>
    <mergeCell ref="M65:N65"/>
    <mergeCell ref="G70:L70"/>
    <mergeCell ref="M70:N70"/>
    <mergeCell ref="B69:N69"/>
    <mergeCell ref="B65:D65"/>
    <mergeCell ref="B70:D70"/>
    <mergeCell ref="B101:N101"/>
    <mergeCell ref="B82:N82"/>
    <mergeCell ref="B77:D77"/>
    <mergeCell ref="E77:I77"/>
    <mergeCell ref="B78:D78"/>
    <mergeCell ref="E78:I78"/>
    <mergeCell ref="B79:D79"/>
    <mergeCell ref="E79:I79"/>
    <mergeCell ref="B74:D74"/>
    <mergeCell ref="B76:N76"/>
  </mergeCells>
  <hyperlinks>
    <hyperlink ref="H22:I22" r:id="rId1" display="here" xr:uid="{00000000-0004-0000-0200-000000000000}"/>
    <hyperlink ref="B105" r:id="rId2" xr:uid="{00000000-0004-0000-0200-000001000000}"/>
    <hyperlink ref="I33" r:id="rId3" xr:uid="{C001FF58-9207-4F87-A830-5A29AF16F6E3}"/>
    <hyperlink ref="K33" r:id="rId4" xr:uid="{3E1C20CD-20C2-41AB-B39B-0E13C6CEFACD}"/>
  </hyperlinks>
  <pageMargins left="0.70866141732283472" right="0.70866141732283472" top="0.74803149606299213" bottom="0.74803149606299213" header="0.31496062992125984" footer="0.31496062992125984"/>
  <pageSetup paperSize="9" scale="97" orientation="landscape" r:id="rId5"/>
  <headerFooter>
    <oddFooter>&amp;CThe calculator development was commissioned by Nordic Institute for Interoperability Solutions (NIIS).</oddFooter>
  </headerFooter>
  <rowBreaks count="5" manualBreakCount="5">
    <brk id="16" min="1" max="13" man="1"/>
    <brk id="32" min="1" max="13" man="1"/>
    <brk id="43" min="1" max="13" man="1"/>
    <brk id="57" min="1" max="13" man="1"/>
    <brk id="75" min="1" max="13" man="1"/>
  </rowBreaks>
  <drawing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AJ32"/>
  <sheetViews>
    <sheetView zoomScale="115" zoomScaleNormal="115" workbookViewId="0">
      <selection activeCell="H12" sqref="H12"/>
    </sheetView>
  </sheetViews>
  <sheetFormatPr defaultColWidth="9.21875" defaultRowHeight="14.4" x14ac:dyDescent="0.3"/>
  <cols>
    <col min="1" max="1" width="1.44140625" style="2" customWidth="1"/>
    <col min="2" max="2" width="14.44140625" style="2" customWidth="1"/>
    <col min="3" max="4" width="9.21875" style="2"/>
    <col min="5" max="5" width="16.44140625" style="2" customWidth="1"/>
    <col min="6" max="6" width="13.44140625" style="2" bestFit="1" customWidth="1"/>
    <col min="7" max="7" width="9.21875" style="2"/>
    <col min="8" max="8" width="4.21875" style="2" customWidth="1"/>
    <col min="9" max="10" width="9.21875" style="2"/>
    <col min="11" max="11" width="7.44140625" style="2" customWidth="1"/>
    <col min="12" max="12" width="22.21875" style="2" bestFit="1" customWidth="1"/>
    <col min="13" max="13" width="9.21875" style="2"/>
    <col min="14" max="14" width="5" style="2" customWidth="1"/>
    <col min="15" max="20" width="9.21875" style="2"/>
    <col min="21" max="21" width="7.44140625" style="2" customWidth="1"/>
    <col min="22" max="22" width="3.44140625" style="2" customWidth="1"/>
    <col min="23" max="16384" width="9.21875" style="2"/>
  </cols>
  <sheetData>
    <row r="1" spans="2:36" s="17" customFormat="1" x14ac:dyDescent="0.3"/>
    <row r="2" spans="2:36" ht="15" customHeight="1" x14ac:dyDescent="0.3">
      <c r="B2" s="371" t="s">
        <v>167</v>
      </c>
      <c r="C2" s="372"/>
      <c r="D2" s="372"/>
      <c r="E2" s="372"/>
      <c r="F2" s="372"/>
      <c r="G2" s="372"/>
      <c r="I2" s="375" t="s">
        <v>119</v>
      </c>
      <c r="J2" s="376"/>
      <c r="K2" s="376"/>
      <c r="L2" s="376"/>
      <c r="M2" s="376"/>
      <c r="N2" s="376"/>
      <c r="O2" s="376"/>
      <c r="P2" s="376"/>
      <c r="Q2" s="376"/>
      <c r="R2" s="376"/>
      <c r="S2" s="376"/>
      <c r="T2" s="376"/>
      <c r="U2" s="376"/>
      <c r="W2" s="371" t="s">
        <v>168</v>
      </c>
      <c r="X2" s="372"/>
      <c r="Y2" s="372"/>
      <c r="Z2" s="372"/>
      <c r="AA2" s="372"/>
      <c r="AB2" s="372"/>
      <c r="AC2" s="372"/>
      <c r="AD2" s="372"/>
      <c r="AE2" s="372"/>
      <c r="AF2" s="372"/>
      <c r="AG2" s="372"/>
      <c r="AH2" s="372"/>
      <c r="AI2" s="372"/>
      <c r="AJ2" s="372"/>
    </row>
    <row r="3" spans="2:36" x14ac:dyDescent="0.3">
      <c r="B3" s="373" t="s">
        <v>169</v>
      </c>
      <c r="C3" s="374"/>
      <c r="D3" s="374"/>
      <c r="E3" s="22" t="s">
        <v>42</v>
      </c>
      <c r="F3" s="22" t="s">
        <v>43</v>
      </c>
      <c r="G3" s="19"/>
      <c r="I3" s="23"/>
      <c r="J3" s="3"/>
      <c r="K3" s="3"/>
      <c r="L3" s="3"/>
      <c r="M3" s="3"/>
      <c r="N3" s="3"/>
      <c r="O3" s="3"/>
      <c r="P3" s="3"/>
      <c r="Q3" s="3"/>
      <c r="R3" s="3"/>
      <c r="S3" s="3"/>
      <c r="T3" s="3"/>
      <c r="U3" s="4"/>
      <c r="W3" s="283" t="s">
        <v>170</v>
      </c>
      <c r="X3" s="283"/>
      <c r="Y3" s="283"/>
      <c r="Z3" s="283"/>
      <c r="AA3" s="283"/>
      <c r="AB3" s="283"/>
      <c r="AC3" s="283"/>
      <c r="AD3" s="283"/>
      <c r="AE3" s="283"/>
      <c r="AF3" s="283"/>
      <c r="AG3" s="283"/>
      <c r="AH3" s="283"/>
      <c r="AI3" s="283"/>
      <c r="AJ3" s="283"/>
    </row>
    <row r="4" spans="2:36" x14ac:dyDescent="0.3">
      <c r="B4" s="5" t="s">
        <v>171</v>
      </c>
      <c r="C4" s="6"/>
      <c r="D4" s="6"/>
      <c r="E4" s="24">
        <v>1.58</v>
      </c>
      <c r="F4" s="6"/>
      <c r="G4" s="7"/>
      <c r="I4" s="5"/>
      <c r="J4" s="6"/>
      <c r="K4" s="6"/>
      <c r="L4" s="6"/>
      <c r="M4" s="6"/>
      <c r="N4" s="6"/>
      <c r="O4" s="6"/>
      <c r="P4" s="6"/>
      <c r="Q4" s="6"/>
      <c r="R4" s="6"/>
      <c r="S4" s="6"/>
      <c r="T4" s="6"/>
      <c r="U4" s="7"/>
      <c r="W4" s="283"/>
      <c r="X4" s="283"/>
      <c r="Y4" s="283"/>
      <c r="Z4" s="283"/>
      <c r="AA4" s="283"/>
      <c r="AB4" s="283"/>
      <c r="AC4" s="283"/>
      <c r="AD4" s="283"/>
      <c r="AE4" s="283"/>
      <c r="AF4" s="283"/>
      <c r="AG4" s="283"/>
      <c r="AH4" s="283"/>
      <c r="AI4" s="283"/>
      <c r="AJ4" s="283"/>
    </row>
    <row r="5" spans="2:36" x14ac:dyDescent="0.3">
      <c r="B5" s="5" t="s">
        <v>172</v>
      </c>
      <c r="C5" s="6"/>
      <c r="D5" s="6"/>
      <c r="E5" s="24">
        <v>173</v>
      </c>
      <c r="F5" s="6" t="s">
        <v>47</v>
      </c>
      <c r="G5" s="7"/>
      <c r="I5" s="5"/>
      <c r="J5" s="6"/>
      <c r="K5" s="6"/>
      <c r="L5" s="6"/>
      <c r="M5" s="6"/>
      <c r="N5" s="6"/>
      <c r="O5" s="6"/>
      <c r="P5" s="6"/>
      <c r="Q5" s="6"/>
      <c r="R5" s="6"/>
      <c r="S5" s="6"/>
      <c r="T5" s="6"/>
      <c r="U5" s="7"/>
      <c r="W5" s="6" t="s">
        <v>173</v>
      </c>
    </row>
    <row r="6" spans="2:36" x14ac:dyDescent="0.3">
      <c r="B6" s="5" t="s">
        <v>174</v>
      </c>
      <c r="C6" s="6"/>
      <c r="D6" s="6"/>
      <c r="E6" s="24">
        <v>723</v>
      </c>
      <c r="F6" s="6" t="s">
        <v>175</v>
      </c>
      <c r="G6" s="7"/>
      <c r="I6" s="5"/>
      <c r="J6" s="6"/>
      <c r="K6" s="6"/>
      <c r="L6" s="6"/>
      <c r="M6" s="6"/>
      <c r="N6" s="6"/>
      <c r="O6" s="6"/>
      <c r="P6" s="6"/>
      <c r="Q6" s="6"/>
      <c r="R6" s="6"/>
      <c r="S6" s="6"/>
      <c r="T6" s="6"/>
      <c r="U6" s="7"/>
      <c r="W6" s="6" t="s">
        <v>176</v>
      </c>
    </row>
    <row r="7" spans="2:36" x14ac:dyDescent="0.3">
      <c r="B7" s="5" t="s">
        <v>88</v>
      </c>
      <c r="C7" s="6"/>
      <c r="D7" s="6"/>
      <c r="E7" s="24">
        <v>33000</v>
      </c>
      <c r="F7" s="6" t="s">
        <v>105</v>
      </c>
      <c r="G7" s="7"/>
      <c r="I7" s="5"/>
      <c r="J7" s="6"/>
      <c r="K7" s="6"/>
      <c r="L7" s="6"/>
      <c r="M7" s="6"/>
      <c r="N7" s="6"/>
      <c r="O7" s="6"/>
      <c r="P7" s="6"/>
      <c r="Q7" s="6"/>
      <c r="R7" s="6"/>
      <c r="S7" s="6"/>
      <c r="T7" s="6"/>
      <c r="U7" s="7"/>
      <c r="W7" s="6" t="s">
        <v>177</v>
      </c>
    </row>
    <row r="8" spans="2:36" x14ac:dyDescent="0.3">
      <c r="B8" s="5" t="s">
        <v>104</v>
      </c>
      <c r="C8" s="6"/>
      <c r="D8" s="6"/>
      <c r="E8" s="24">
        <v>49000</v>
      </c>
      <c r="F8" s="6" t="s">
        <v>105</v>
      </c>
      <c r="G8" s="7"/>
      <c r="I8" s="5"/>
      <c r="J8" s="6"/>
      <c r="K8" s="6"/>
      <c r="L8" s="6"/>
      <c r="M8" s="6"/>
      <c r="N8" s="6"/>
      <c r="O8" s="6"/>
      <c r="P8" s="6"/>
      <c r="Q8" s="6"/>
      <c r="R8" s="6"/>
      <c r="S8" s="6"/>
      <c r="T8" s="6"/>
      <c r="U8" s="7"/>
      <c r="W8" s="6" t="s">
        <v>178</v>
      </c>
    </row>
    <row r="9" spans="2:36" x14ac:dyDescent="0.3">
      <c r="B9" s="5" t="s">
        <v>92</v>
      </c>
      <c r="C9" s="6"/>
      <c r="D9" s="6"/>
      <c r="E9" s="25">
        <v>7.4999999999999997E-3</v>
      </c>
      <c r="F9" s="6" t="s">
        <v>179</v>
      </c>
      <c r="G9" s="26" t="s">
        <v>180</v>
      </c>
      <c r="I9" s="5"/>
      <c r="J9" s="6"/>
      <c r="K9" s="6"/>
      <c r="L9" s="6"/>
      <c r="M9" s="6"/>
      <c r="N9" s="6"/>
      <c r="O9" s="6"/>
      <c r="P9" s="6"/>
      <c r="Q9" s="6"/>
      <c r="R9" s="6"/>
      <c r="S9" s="6"/>
      <c r="T9" s="6"/>
      <c r="U9" s="7"/>
      <c r="W9" s="6" t="s">
        <v>181</v>
      </c>
    </row>
    <row r="10" spans="2:36" x14ac:dyDescent="0.3">
      <c r="B10" s="5" t="s">
        <v>101</v>
      </c>
      <c r="C10" s="6"/>
      <c r="D10" s="6"/>
      <c r="E10" s="24">
        <v>173</v>
      </c>
      <c r="F10" s="6" t="s">
        <v>47</v>
      </c>
      <c r="G10" s="7"/>
      <c r="I10" s="5"/>
      <c r="J10" s="6"/>
      <c r="K10" s="6"/>
      <c r="L10" s="6"/>
      <c r="M10" s="6"/>
      <c r="N10" s="6"/>
      <c r="O10" s="6"/>
      <c r="P10" s="6"/>
      <c r="Q10" s="6"/>
      <c r="R10" s="6"/>
      <c r="S10" s="6"/>
      <c r="T10" s="6"/>
      <c r="U10" s="7"/>
      <c r="W10" s="6" t="s">
        <v>182</v>
      </c>
    </row>
    <row r="11" spans="2:36" x14ac:dyDescent="0.3">
      <c r="B11" s="5"/>
      <c r="C11" s="6"/>
      <c r="D11" s="6"/>
      <c r="E11" s="6"/>
      <c r="F11" s="6"/>
      <c r="G11" s="7"/>
      <c r="I11" s="5"/>
      <c r="J11" s="6"/>
      <c r="K11" s="6"/>
      <c r="L11" s="6"/>
      <c r="M11" s="6"/>
      <c r="N11" s="6"/>
      <c r="O11" s="6"/>
      <c r="P11" s="6"/>
      <c r="Q11" s="6"/>
      <c r="R11" s="6"/>
      <c r="S11" s="6"/>
      <c r="T11" s="6"/>
      <c r="U11" s="7"/>
    </row>
    <row r="12" spans="2:36" x14ac:dyDescent="0.3">
      <c r="B12" s="16" t="s">
        <v>183</v>
      </c>
      <c r="C12" s="17"/>
      <c r="D12" s="17"/>
      <c r="E12" s="27" t="s">
        <v>184</v>
      </c>
      <c r="F12" s="17"/>
      <c r="G12" s="19"/>
      <c r="I12" s="5"/>
      <c r="J12" s="6"/>
      <c r="K12" s="6"/>
      <c r="L12" s="6"/>
      <c r="M12" s="6"/>
      <c r="N12" s="6"/>
      <c r="O12" s="6"/>
      <c r="P12" s="6"/>
      <c r="Q12" s="6"/>
      <c r="R12" s="6"/>
      <c r="S12" s="6"/>
      <c r="T12" s="6"/>
      <c r="U12" s="7"/>
    </row>
    <row r="13" spans="2:36" x14ac:dyDescent="0.3">
      <c r="B13" s="6"/>
      <c r="C13" s="6"/>
      <c r="D13" s="6"/>
      <c r="E13" s="6"/>
      <c r="F13" s="6"/>
      <c r="G13" s="6"/>
      <c r="I13" s="16"/>
      <c r="J13" s="17"/>
      <c r="K13" s="17"/>
      <c r="L13" s="17"/>
      <c r="M13" s="17"/>
      <c r="N13" s="17"/>
      <c r="O13" s="17"/>
      <c r="P13" s="17"/>
      <c r="Q13" s="17"/>
      <c r="R13" s="17"/>
      <c r="S13" s="17"/>
      <c r="T13" s="17"/>
      <c r="U13" s="19"/>
    </row>
    <row r="14" spans="2:36" x14ac:dyDescent="0.3">
      <c r="I14" s="6"/>
      <c r="J14" s="6"/>
      <c r="K14" s="6"/>
      <c r="L14" s="6"/>
      <c r="M14" s="6"/>
      <c r="N14" s="6"/>
      <c r="O14" s="6"/>
      <c r="P14" s="6"/>
      <c r="Q14" s="6"/>
      <c r="R14" s="6"/>
      <c r="S14" s="6"/>
      <c r="T14" s="6"/>
      <c r="U14" s="6"/>
    </row>
    <row r="15" spans="2:36" x14ac:dyDescent="0.3">
      <c r="B15" s="371" t="s">
        <v>21</v>
      </c>
      <c r="C15" s="372"/>
      <c r="D15" s="372"/>
      <c r="E15" s="372"/>
      <c r="F15" s="372"/>
      <c r="G15" s="372"/>
      <c r="I15" s="371" t="s">
        <v>120</v>
      </c>
      <c r="J15" s="372"/>
      <c r="K15" s="372"/>
      <c r="L15" s="372"/>
      <c r="M15" s="372"/>
      <c r="N15" s="372"/>
      <c r="O15" s="372"/>
      <c r="P15" s="372"/>
      <c r="Q15" s="372"/>
      <c r="R15" s="372"/>
      <c r="S15" s="372"/>
      <c r="T15" s="372"/>
      <c r="U15" s="372"/>
    </row>
    <row r="16" spans="2:36" x14ac:dyDescent="0.3">
      <c r="B16" s="373" t="s">
        <v>169</v>
      </c>
      <c r="C16" s="374"/>
      <c r="D16" s="374"/>
      <c r="E16" s="17"/>
      <c r="F16" s="22" t="s">
        <v>42</v>
      </c>
      <c r="G16" s="28" t="s">
        <v>43</v>
      </c>
      <c r="I16" s="6"/>
      <c r="J16" s="6"/>
      <c r="K16" s="6"/>
      <c r="L16" s="6"/>
      <c r="M16" s="6"/>
      <c r="N16" s="6"/>
      <c r="O16" s="6"/>
      <c r="P16" s="6"/>
      <c r="Q16" s="6"/>
      <c r="R16" s="6"/>
      <c r="S16" s="6"/>
      <c r="T16" s="6"/>
      <c r="U16" s="6"/>
    </row>
    <row r="17" spans="2:21" ht="15" thickBot="1" x14ac:dyDescent="0.35">
      <c r="B17" s="5" t="s">
        <v>185</v>
      </c>
      <c r="C17" s="6"/>
      <c r="D17" s="6"/>
      <c r="E17" s="6"/>
      <c r="F17" s="29">
        <f>E5*'2. Server power consumption'!D65*E4</f>
        <v>60856.486432695994</v>
      </c>
      <c r="G17" s="7" t="s">
        <v>75</v>
      </c>
      <c r="I17" s="6"/>
      <c r="J17" s="6"/>
      <c r="K17" s="6"/>
      <c r="L17" s="6"/>
      <c r="M17" s="6"/>
      <c r="N17" s="6"/>
      <c r="O17" s="6"/>
      <c r="P17" s="6"/>
      <c r="Q17" s="6"/>
      <c r="R17" s="6"/>
      <c r="S17" s="6"/>
      <c r="T17" s="6"/>
      <c r="U17" s="6"/>
    </row>
    <row r="18" spans="2:21" ht="15.6" thickTop="1" thickBot="1" x14ac:dyDescent="0.35">
      <c r="B18" s="5" t="s">
        <v>186</v>
      </c>
      <c r="C18" s="6"/>
      <c r="D18" s="6"/>
      <c r="E18" s="6"/>
      <c r="F18" s="13">
        <f>E9*E7</f>
        <v>247.5</v>
      </c>
      <c r="G18" s="7" t="s">
        <v>75</v>
      </c>
      <c r="I18" s="30">
        <f>E5</f>
        <v>173</v>
      </c>
      <c r="J18" s="6" t="s">
        <v>187</v>
      </c>
      <c r="K18" s="31">
        <f>E8</f>
        <v>49000</v>
      </c>
      <c r="L18" s="6" t="s">
        <v>122</v>
      </c>
      <c r="M18" s="30">
        <f>E7</f>
        <v>33000</v>
      </c>
      <c r="N18" s="6" t="s">
        <v>188</v>
      </c>
      <c r="Q18" s="6"/>
      <c r="R18" s="6"/>
      <c r="S18" s="6"/>
      <c r="T18" s="6"/>
      <c r="U18" s="6"/>
    </row>
    <row r="19" spans="2:21" ht="15.6" thickTop="1" thickBot="1" x14ac:dyDescent="0.35">
      <c r="B19" s="5" t="s">
        <v>189</v>
      </c>
      <c r="C19" s="6"/>
      <c r="D19" s="6"/>
      <c r="E19" s="6"/>
      <c r="F19" s="32">
        <f>'3. Data storage'!B28</f>
        <v>2084.0615918128656</v>
      </c>
      <c r="G19" s="7" t="s">
        <v>75</v>
      </c>
      <c r="I19" s="30">
        <f>F24/4.33</f>
        <v>10550.798780997668</v>
      </c>
      <c r="J19" s="6" t="s">
        <v>190</v>
      </c>
      <c r="K19" s="6"/>
      <c r="L19" s="6"/>
      <c r="M19" s="33">
        <f>I19/(78*2)</f>
        <v>67.633325519215816</v>
      </c>
      <c r="N19" s="6" t="s">
        <v>191</v>
      </c>
      <c r="O19" s="6"/>
      <c r="P19" s="6"/>
      <c r="Q19" s="6"/>
      <c r="R19" s="6"/>
      <c r="S19" s="6"/>
      <c r="T19" s="6"/>
      <c r="U19" s="6"/>
    </row>
    <row r="20" spans="2:21" ht="15" thickTop="1" x14ac:dyDescent="0.3">
      <c r="B20" s="5"/>
      <c r="C20" s="6"/>
      <c r="D20" s="6"/>
      <c r="E20" s="6"/>
      <c r="F20" s="34"/>
      <c r="G20" s="7"/>
      <c r="I20" s="6"/>
      <c r="J20" s="6"/>
      <c r="K20" s="6"/>
      <c r="L20" s="6"/>
      <c r="M20" s="6"/>
      <c r="N20" s="6"/>
      <c r="O20" s="6"/>
      <c r="P20" s="6"/>
      <c r="Q20" s="6"/>
      <c r="R20" s="6"/>
      <c r="S20" s="6"/>
      <c r="T20" s="6"/>
      <c r="U20" s="6"/>
    </row>
    <row r="21" spans="2:21" x14ac:dyDescent="0.3">
      <c r="B21" s="5" t="s">
        <v>192</v>
      </c>
      <c r="C21" s="6"/>
      <c r="D21" s="6"/>
      <c r="E21" s="6"/>
      <c r="F21" s="35">
        <f>F17*E6/1000</f>
        <v>43999.239690839204</v>
      </c>
      <c r="G21" s="7" t="s">
        <v>78</v>
      </c>
    </row>
    <row r="22" spans="2:21" x14ac:dyDescent="0.3">
      <c r="B22" s="5" t="s">
        <v>193</v>
      </c>
      <c r="C22" s="6"/>
      <c r="D22" s="6"/>
      <c r="E22" s="6"/>
      <c r="F22" s="36">
        <f>F18*E6/1000</f>
        <v>178.9425</v>
      </c>
      <c r="G22" s="7" t="s">
        <v>78</v>
      </c>
    </row>
    <row r="23" spans="2:21" ht="15" customHeight="1" x14ac:dyDescent="0.3">
      <c r="B23" s="5" t="s">
        <v>194</v>
      </c>
      <c r="C23" s="6"/>
      <c r="D23" s="6"/>
      <c r="E23" s="6"/>
      <c r="F23" s="36">
        <f>F19*E6/1000</f>
        <v>1506.7765308807018</v>
      </c>
      <c r="G23" s="7" t="s">
        <v>78</v>
      </c>
    </row>
    <row r="24" spans="2:21" x14ac:dyDescent="0.3">
      <c r="B24" s="37" t="s">
        <v>195</v>
      </c>
      <c r="C24" s="38"/>
      <c r="D24" s="38"/>
      <c r="E24" s="38"/>
      <c r="F24" s="1">
        <f>SUM(F21:F23)</f>
        <v>45684.9587217199</v>
      </c>
      <c r="G24" s="39" t="s">
        <v>78</v>
      </c>
    </row>
    <row r="27" spans="2:21" x14ac:dyDescent="0.3">
      <c r="B27" s="8" t="s">
        <v>196</v>
      </c>
      <c r="C27" s="6"/>
      <c r="D27" s="6"/>
      <c r="E27" s="6"/>
      <c r="F27" s="6"/>
      <c r="G27" s="6"/>
    </row>
    <row r="28" spans="2:21" x14ac:dyDescent="0.3">
      <c r="B28" s="9" t="s">
        <v>197</v>
      </c>
      <c r="C28" s="10"/>
      <c r="D28" s="10"/>
      <c r="E28" s="11"/>
      <c r="F28" s="6" t="s">
        <v>198</v>
      </c>
      <c r="G28" s="6"/>
    </row>
    <row r="29" spans="2:21" x14ac:dyDescent="0.3">
      <c r="B29" s="9" t="s">
        <v>197</v>
      </c>
      <c r="C29" s="10"/>
      <c r="D29" s="12"/>
      <c r="E29" s="13"/>
      <c r="F29" s="6" t="s">
        <v>199</v>
      </c>
      <c r="G29" s="6"/>
    </row>
    <row r="30" spans="2:21" x14ac:dyDescent="0.3">
      <c r="B30" s="9" t="s">
        <v>197</v>
      </c>
      <c r="C30" s="6"/>
      <c r="D30" s="6"/>
      <c r="E30" s="14"/>
      <c r="F30" s="6" t="s">
        <v>200</v>
      </c>
      <c r="G30" s="6"/>
    </row>
    <row r="31" spans="2:21" ht="15" thickBot="1" x14ac:dyDescent="0.35">
      <c r="B31" s="9" t="s">
        <v>197</v>
      </c>
      <c r="C31" s="6"/>
      <c r="D31" s="6"/>
      <c r="E31" s="15"/>
      <c r="F31" s="6" t="s">
        <v>201</v>
      </c>
      <c r="G31" s="6"/>
    </row>
    <row r="32" spans="2:21" ht="15" thickTop="1" x14ac:dyDescent="0.3">
      <c r="B32" s="16" t="s">
        <v>197</v>
      </c>
      <c r="C32" s="17"/>
      <c r="D32" s="17"/>
      <c r="E32" s="18"/>
      <c r="F32" s="17" t="s">
        <v>202</v>
      </c>
      <c r="G32" s="17"/>
    </row>
  </sheetData>
  <mergeCells count="8">
    <mergeCell ref="W2:AJ2"/>
    <mergeCell ref="W3:AJ4"/>
    <mergeCell ref="B16:D16"/>
    <mergeCell ref="B3:D3"/>
    <mergeCell ref="B15:G15"/>
    <mergeCell ref="I2:U2"/>
    <mergeCell ref="I15:U15"/>
    <mergeCell ref="B2:G2"/>
  </mergeCells>
  <hyperlinks>
    <hyperlink ref="G9" location="'References + Formulae'!A1" display="[5]" xr:uid="{00000000-0004-0000-0300-000000000000}"/>
    <hyperlink ref="E12" location="'1. Data usage profile'!A1" display="Click here" xr:uid="{00000000-0004-0000-0300-000001000000}"/>
  </hyperlink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AB14"/>
  <sheetViews>
    <sheetView workbookViewId="0">
      <selection activeCell="E24" sqref="E24"/>
    </sheetView>
  </sheetViews>
  <sheetFormatPr defaultColWidth="8.77734375" defaultRowHeight="14.4" x14ac:dyDescent="0.3"/>
  <sheetData>
    <row r="1" spans="2:28" s="2" customFormat="1" x14ac:dyDescent="0.3"/>
    <row r="2" spans="2:28" s="2" customFormat="1" x14ac:dyDescent="0.3">
      <c r="B2" s="20" t="s">
        <v>203</v>
      </c>
      <c r="C2" s="3"/>
      <c r="D2" s="3"/>
      <c r="E2" s="3"/>
      <c r="F2" s="3"/>
      <c r="G2" s="3"/>
      <c r="H2" s="3"/>
      <c r="I2" s="3"/>
      <c r="J2" s="3"/>
      <c r="K2" s="3"/>
      <c r="L2" s="3"/>
      <c r="M2" s="3"/>
      <c r="N2" s="3"/>
      <c r="O2" s="3"/>
      <c r="P2" s="3"/>
      <c r="Q2" s="3"/>
      <c r="R2" s="3"/>
      <c r="S2" s="3"/>
      <c r="T2" s="3"/>
      <c r="U2" s="3"/>
      <c r="V2" s="3"/>
      <c r="W2" s="3"/>
      <c r="X2" s="3"/>
      <c r="Y2" s="3"/>
      <c r="Z2" s="3"/>
      <c r="AA2" s="3"/>
      <c r="AB2" s="4"/>
    </row>
    <row r="3" spans="2:28" s="2" customFormat="1" x14ac:dyDescent="0.3">
      <c r="B3" s="5" t="s">
        <v>204</v>
      </c>
      <c r="C3" s="6"/>
      <c r="D3" s="6"/>
      <c r="E3" s="6"/>
      <c r="F3" s="6"/>
      <c r="G3" s="6"/>
      <c r="H3" s="6"/>
      <c r="I3" s="6"/>
      <c r="J3" s="6"/>
      <c r="K3" s="6"/>
      <c r="L3" s="6"/>
      <c r="M3" s="6"/>
      <c r="N3" s="6"/>
      <c r="O3" s="6"/>
      <c r="P3" s="6"/>
      <c r="Q3" s="6"/>
      <c r="R3" s="6"/>
      <c r="S3" s="6"/>
      <c r="T3" s="6"/>
      <c r="U3" s="6"/>
      <c r="V3" s="6"/>
      <c r="W3" s="6"/>
      <c r="X3" s="6"/>
      <c r="Y3" s="6"/>
      <c r="Z3" s="6"/>
      <c r="AA3" s="6"/>
      <c r="AB3" s="7"/>
    </row>
    <row r="4" spans="2:28" s="2" customFormat="1" x14ac:dyDescent="0.3">
      <c r="B4" s="5" t="s">
        <v>205</v>
      </c>
      <c r="C4" s="6"/>
      <c r="D4" s="6"/>
      <c r="E4" s="6"/>
      <c r="F4" s="6"/>
      <c r="G4" s="6"/>
      <c r="H4" s="6"/>
      <c r="I4" s="21" t="s">
        <v>206</v>
      </c>
      <c r="J4" s="6" t="s">
        <v>25</v>
      </c>
      <c r="K4" s="6"/>
      <c r="L4" s="6"/>
      <c r="M4" s="6"/>
      <c r="N4" s="6"/>
      <c r="O4" s="6"/>
      <c r="P4" s="6"/>
      <c r="Q4" s="6"/>
      <c r="R4" s="6"/>
      <c r="S4" s="6"/>
      <c r="T4" s="6"/>
      <c r="U4" s="6"/>
      <c r="V4" s="6"/>
      <c r="W4" s="6"/>
      <c r="X4" s="6"/>
      <c r="Y4" s="6"/>
      <c r="Z4" s="6"/>
      <c r="AA4" s="6"/>
      <c r="AB4" s="7"/>
    </row>
    <row r="5" spans="2:28" s="2" customFormat="1" x14ac:dyDescent="0.3">
      <c r="B5" s="5" t="s">
        <v>207</v>
      </c>
      <c r="C5" s="6"/>
      <c r="D5" s="6"/>
      <c r="E5" s="6"/>
      <c r="F5" s="6"/>
      <c r="G5" s="6"/>
      <c r="H5" s="6"/>
      <c r="I5" s="21"/>
      <c r="J5" s="6"/>
      <c r="K5" s="6"/>
      <c r="L5" s="6"/>
      <c r="M5" s="6"/>
      <c r="N5" s="6"/>
      <c r="O5" s="6"/>
      <c r="P5" s="6"/>
      <c r="Q5" s="6"/>
      <c r="R5" s="6"/>
      <c r="S5" s="6"/>
      <c r="T5" s="6"/>
      <c r="U5" s="6"/>
      <c r="V5" s="6"/>
      <c r="W5" s="6"/>
      <c r="X5" s="6"/>
      <c r="Y5" s="6"/>
      <c r="Z5" s="6"/>
      <c r="AA5" s="6"/>
      <c r="AB5" s="7"/>
    </row>
    <row r="6" spans="2:28" s="2" customFormat="1" x14ac:dyDescent="0.3">
      <c r="B6" s="5" t="s">
        <v>208</v>
      </c>
      <c r="C6" s="6"/>
      <c r="D6" s="377" t="s">
        <v>209</v>
      </c>
      <c r="E6" s="377"/>
      <c r="F6" s="6" t="s">
        <v>210</v>
      </c>
      <c r="G6" s="6"/>
      <c r="H6" s="6"/>
      <c r="I6" s="6"/>
      <c r="J6" s="6"/>
      <c r="K6" s="6"/>
      <c r="L6" s="6"/>
      <c r="M6" s="6"/>
      <c r="N6" s="6"/>
      <c r="O6" s="6"/>
      <c r="P6" s="6"/>
      <c r="Q6" s="6"/>
      <c r="R6" s="6"/>
      <c r="S6" s="6"/>
      <c r="T6" s="6"/>
      <c r="U6" s="6"/>
      <c r="V6" s="6"/>
      <c r="W6" s="6"/>
      <c r="X6" s="6"/>
      <c r="Y6" s="6"/>
      <c r="Z6" s="6"/>
      <c r="AA6" s="6"/>
      <c r="AB6" s="7"/>
    </row>
    <row r="7" spans="2:28" s="2" customFormat="1" x14ac:dyDescent="0.3">
      <c r="B7" s="5" t="s">
        <v>211</v>
      </c>
      <c r="C7" s="6"/>
      <c r="D7" s="377" t="s">
        <v>212</v>
      </c>
      <c r="E7" s="377"/>
      <c r="F7" s="377"/>
      <c r="G7" s="6" t="s">
        <v>213</v>
      </c>
      <c r="H7" s="6"/>
      <c r="I7" s="6"/>
      <c r="J7" s="6"/>
      <c r="K7" s="6"/>
      <c r="L7" s="6"/>
      <c r="M7" s="6"/>
      <c r="N7" s="6"/>
      <c r="O7" s="6"/>
      <c r="P7" s="6"/>
      <c r="Q7" s="6"/>
      <c r="R7" s="6"/>
      <c r="S7" s="6"/>
      <c r="T7" s="6"/>
      <c r="U7" s="6"/>
      <c r="V7" s="6"/>
      <c r="W7" s="6"/>
      <c r="X7" s="6"/>
      <c r="Y7" s="6"/>
      <c r="Z7" s="6"/>
      <c r="AA7" s="6"/>
      <c r="AB7" s="7"/>
    </row>
    <row r="8" spans="2:28" s="2" customFormat="1" x14ac:dyDescent="0.3">
      <c r="B8" s="5" t="s">
        <v>214</v>
      </c>
      <c r="C8" s="6"/>
      <c r="D8" s="377" t="s">
        <v>212</v>
      </c>
      <c r="E8" s="377"/>
      <c r="F8" s="377"/>
      <c r="G8" s="6" t="s">
        <v>215</v>
      </c>
      <c r="H8" s="6"/>
      <c r="I8" s="6"/>
      <c r="J8" s="6"/>
      <c r="K8" s="6"/>
      <c r="L8" s="6"/>
      <c r="M8" s="6"/>
      <c r="N8" s="6"/>
      <c r="O8" s="6"/>
      <c r="P8" s="6"/>
      <c r="Q8" s="6"/>
      <c r="R8" s="6"/>
      <c r="S8" s="21"/>
      <c r="T8" s="6"/>
      <c r="U8" s="6"/>
      <c r="V8" s="6"/>
      <c r="W8" s="6"/>
      <c r="X8" s="6"/>
      <c r="Y8" s="6"/>
      <c r="Z8" s="6"/>
      <c r="AA8" s="6"/>
      <c r="AB8" s="7"/>
    </row>
    <row r="9" spans="2:28" s="2" customFormat="1" x14ac:dyDescent="0.3">
      <c r="B9" s="5" t="s">
        <v>216</v>
      </c>
      <c r="C9" s="6"/>
      <c r="D9" s="377" t="s">
        <v>217</v>
      </c>
      <c r="E9" s="377"/>
      <c r="F9" s="6" t="s">
        <v>218</v>
      </c>
      <c r="G9" s="6"/>
      <c r="H9" s="6"/>
      <c r="I9" s="6"/>
      <c r="J9" s="6"/>
      <c r="K9" s="6"/>
      <c r="L9" s="6"/>
      <c r="M9" s="6"/>
      <c r="N9" s="6"/>
      <c r="O9" s="6"/>
      <c r="P9" s="6"/>
      <c r="Q9" s="6"/>
      <c r="R9" s="6"/>
      <c r="S9" s="6"/>
      <c r="T9" s="6"/>
      <c r="U9" s="6"/>
      <c r="V9" s="6"/>
      <c r="W9" s="6"/>
      <c r="X9" s="6"/>
      <c r="Y9" s="6"/>
      <c r="Z9" s="6"/>
      <c r="AA9" s="6"/>
      <c r="AB9" s="7"/>
    </row>
    <row r="10" spans="2:28" s="2" customFormat="1" x14ac:dyDescent="0.3">
      <c r="B10" s="5" t="s">
        <v>219</v>
      </c>
      <c r="C10" s="6"/>
      <c r="D10" s="377" t="s">
        <v>217</v>
      </c>
      <c r="E10" s="377"/>
      <c r="F10" s="6" t="s">
        <v>220</v>
      </c>
      <c r="G10" s="6"/>
      <c r="H10" s="6"/>
      <c r="I10" s="6"/>
      <c r="J10" s="6"/>
      <c r="K10" s="6"/>
      <c r="L10" s="6"/>
      <c r="M10" s="6"/>
      <c r="N10" s="6"/>
      <c r="O10" s="6"/>
      <c r="P10" s="6"/>
      <c r="Q10" s="6"/>
      <c r="R10" s="6"/>
      <c r="S10" s="6"/>
      <c r="T10" s="6"/>
      <c r="U10" s="6"/>
      <c r="V10" s="6"/>
      <c r="W10" s="6"/>
      <c r="X10" s="6"/>
      <c r="Y10" s="6"/>
      <c r="Z10" s="6"/>
      <c r="AA10" s="6"/>
      <c r="AB10" s="7"/>
    </row>
    <row r="11" spans="2:28" s="2" customFormat="1" x14ac:dyDescent="0.3">
      <c r="B11" s="5" t="s">
        <v>221</v>
      </c>
      <c r="C11" s="6"/>
      <c r="D11" s="6"/>
      <c r="E11" s="6"/>
      <c r="F11" s="6"/>
      <c r="G11" s="21" t="s">
        <v>222</v>
      </c>
      <c r="H11" s="6" t="s">
        <v>25</v>
      </c>
      <c r="I11" s="6"/>
      <c r="J11" s="6"/>
      <c r="K11" s="6"/>
      <c r="L11" s="6"/>
      <c r="M11" s="6"/>
      <c r="N11" s="6"/>
      <c r="O11" s="6"/>
      <c r="P11" s="6"/>
      <c r="Q11" s="6"/>
      <c r="R11" s="6"/>
      <c r="S11" s="6"/>
      <c r="T11" s="6"/>
      <c r="U11" s="6"/>
      <c r="V11" s="6"/>
      <c r="W11" s="6"/>
      <c r="X11" s="6"/>
      <c r="Y11" s="6"/>
      <c r="Z11" s="6"/>
      <c r="AA11" s="6"/>
      <c r="AB11" s="7"/>
    </row>
    <row r="12" spans="2:28" s="2" customFormat="1" x14ac:dyDescent="0.3">
      <c r="B12" s="5" t="s">
        <v>223</v>
      </c>
      <c r="C12" s="21" t="s">
        <v>222</v>
      </c>
      <c r="D12" s="6" t="s">
        <v>224</v>
      </c>
      <c r="E12" s="6"/>
      <c r="F12" s="6"/>
      <c r="G12" s="6"/>
      <c r="H12" s="6"/>
      <c r="I12" s="6"/>
      <c r="J12" s="6"/>
      <c r="K12" s="6"/>
      <c r="L12" s="6"/>
      <c r="M12" s="6"/>
      <c r="N12" s="6"/>
      <c r="O12" s="6"/>
      <c r="P12" s="6"/>
      <c r="Q12" s="6"/>
      <c r="R12" s="6"/>
      <c r="S12" s="6"/>
      <c r="T12" s="6"/>
      <c r="U12" s="6"/>
      <c r="V12" s="6"/>
      <c r="W12" s="6"/>
      <c r="X12" s="6"/>
      <c r="Y12" s="6"/>
      <c r="Z12" s="6"/>
      <c r="AA12" s="6"/>
      <c r="AB12" s="7"/>
    </row>
    <row r="13" spans="2:28" s="2" customFormat="1" x14ac:dyDescent="0.3">
      <c r="B13" s="5" t="s">
        <v>225</v>
      </c>
      <c r="C13" s="6"/>
      <c r="D13" s="6"/>
      <c r="E13" s="6"/>
      <c r="F13" s="6"/>
      <c r="G13" s="6"/>
      <c r="H13" s="6"/>
      <c r="I13" s="6"/>
      <c r="J13" s="6"/>
      <c r="K13" s="6"/>
      <c r="L13" s="6"/>
      <c r="M13" s="6"/>
      <c r="N13" s="6"/>
      <c r="O13" s="6"/>
      <c r="P13" s="6"/>
      <c r="Q13" s="6"/>
      <c r="R13" s="6"/>
      <c r="S13" s="6"/>
      <c r="T13" s="6"/>
      <c r="U13" s="6"/>
      <c r="V13" s="6"/>
      <c r="W13" s="6"/>
      <c r="X13" s="6"/>
      <c r="Y13" s="6"/>
      <c r="Z13" s="6"/>
      <c r="AA13" s="6"/>
      <c r="AB13" s="7"/>
    </row>
    <row r="14" spans="2:28" s="2" customFormat="1" x14ac:dyDescent="0.3">
      <c r="B14" s="16"/>
      <c r="C14" s="17"/>
      <c r="D14" s="17"/>
      <c r="E14" s="17"/>
      <c r="F14" s="17"/>
      <c r="G14" s="17"/>
      <c r="H14" s="17"/>
      <c r="I14" s="17"/>
      <c r="J14" s="17"/>
      <c r="K14" s="17"/>
      <c r="L14" s="17"/>
      <c r="M14" s="17"/>
      <c r="N14" s="17"/>
      <c r="O14" s="17"/>
      <c r="P14" s="17"/>
      <c r="Q14" s="17"/>
      <c r="R14" s="17"/>
      <c r="S14" s="17"/>
      <c r="T14" s="17"/>
      <c r="U14" s="17"/>
      <c r="V14" s="17"/>
      <c r="W14" s="17"/>
      <c r="X14" s="17"/>
      <c r="Y14" s="17"/>
      <c r="Z14" s="17"/>
      <c r="AA14" s="17"/>
      <c r="AB14" s="19"/>
    </row>
  </sheetData>
  <mergeCells count="5">
    <mergeCell ref="D6:E6"/>
    <mergeCell ref="D7:F7"/>
    <mergeCell ref="D8:F8"/>
    <mergeCell ref="D9:E9"/>
    <mergeCell ref="D10:E10"/>
  </mergeCells>
  <hyperlinks>
    <hyperlink ref="D6" location="'Data usage profile'!A1" display="Data usage profile" xr:uid="{00000000-0004-0000-0400-000000000000}"/>
    <hyperlink ref="D7:F7" location="'Server power consumption'!A1" display="server power consumption" xr:uid="{00000000-0004-0000-0400-000001000000}"/>
    <hyperlink ref="D8:F8" location="'Server power consumption'!A1" display="server power consumption" xr:uid="{00000000-0004-0000-0400-000002000000}"/>
    <hyperlink ref="I4" location="References!A1" display="references" xr:uid="{00000000-0004-0000-0400-000003000000}"/>
    <hyperlink ref="D9:E9" location="'Data storage'!A1" display="data storage" xr:uid="{00000000-0004-0000-0400-000004000000}"/>
    <hyperlink ref="D10:E10" location="'Data storage'!A1" display="data storage" xr:uid="{00000000-0004-0000-0400-000005000000}"/>
    <hyperlink ref="G11" location="Dashboard!A1" display="dashboard" xr:uid="{00000000-0004-0000-0400-000006000000}"/>
    <hyperlink ref="C12" location="Dashboard!A1" display="dashboard" xr:uid="{00000000-0004-0000-0400-000007000000}"/>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169"/>
  <sheetViews>
    <sheetView zoomScale="115" zoomScaleNormal="115" workbookViewId="0">
      <selection activeCell="E32" sqref="E32"/>
    </sheetView>
  </sheetViews>
  <sheetFormatPr defaultColWidth="9.21875" defaultRowHeight="14.4" x14ac:dyDescent="0.3"/>
  <cols>
    <col min="1" max="1" width="17.44140625" style="2" customWidth="1"/>
    <col min="2" max="2" width="19.77734375" style="2" bestFit="1" customWidth="1"/>
    <col min="3" max="3" width="31.77734375" style="2" bestFit="1" customWidth="1"/>
    <col min="4" max="4" width="3.44140625" style="2" customWidth="1"/>
    <col min="5" max="6" width="9.21875" style="2"/>
    <col min="7" max="7" width="10.44140625" style="2" customWidth="1"/>
    <col min="8" max="16384" width="9.21875" style="2"/>
  </cols>
  <sheetData>
    <row r="1" spans="1:23" ht="18" x14ac:dyDescent="0.35">
      <c r="A1" s="40" t="s">
        <v>226</v>
      </c>
      <c r="B1" s="40" t="s">
        <v>227</v>
      </c>
      <c r="C1" s="40" t="s">
        <v>228</v>
      </c>
      <c r="E1" s="378" t="s">
        <v>119</v>
      </c>
      <c r="F1" s="378"/>
      <c r="G1" s="378"/>
      <c r="H1" s="378"/>
      <c r="I1" s="378"/>
      <c r="J1" s="378"/>
      <c r="K1" s="378"/>
      <c r="L1" s="378"/>
      <c r="M1" s="378"/>
      <c r="N1" s="378"/>
      <c r="O1" s="378"/>
      <c r="P1" s="378"/>
      <c r="Q1" s="378"/>
      <c r="R1" s="378"/>
    </row>
    <row r="2" spans="1:23" x14ac:dyDescent="0.3">
      <c r="A2" s="41">
        <v>39083</v>
      </c>
      <c r="B2" s="42">
        <v>0.14899999999999999</v>
      </c>
      <c r="C2" s="43">
        <f>B2</f>
        <v>0.14899999999999999</v>
      </c>
    </row>
    <row r="3" spans="1:23" x14ac:dyDescent="0.3">
      <c r="A3" s="41">
        <v>39083.041666666664</v>
      </c>
      <c r="B3" s="42">
        <v>0.157</v>
      </c>
      <c r="C3" s="43">
        <f t="shared" ref="C3:C66" si="0">B3</f>
        <v>0.157</v>
      </c>
      <c r="S3" s="8" t="s">
        <v>196</v>
      </c>
      <c r="T3" s="6"/>
      <c r="U3" s="6"/>
      <c r="V3" s="6"/>
      <c r="W3" s="6"/>
    </row>
    <row r="4" spans="1:23" x14ac:dyDescent="0.3">
      <c r="A4" s="41">
        <v>39083.083333333336</v>
      </c>
      <c r="B4" s="42">
        <v>0.122</v>
      </c>
      <c r="C4" s="43">
        <f t="shared" si="0"/>
        <v>0.122</v>
      </c>
      <c r="S4" s="9" t="s">
        <v>197</v>
      </c>
      <c r="T4" s="10"/>
      <c r="U4" s="10"/>
      <c r="V4" s="11"/>
      <c r="W4" s="6" t="s">
        <v>198</v>
      </c>
    </row>
    <row r="5" spans="1:23" x14ac:dyDescent="0.3">
      <c r="A5" s="41">
        <v>39083.125</v>
      </c>
      <c r="B5" s="42">
        <v>0.13100000000000001</v>
      </c>
      <c r="C5" s="43">
        <f t="shared" si="0"/>
        <v>0.13100000000000001</v>
      </c>
      <c r="S5" s="9" t="s">
        <v>197</v>
      </c>
      <c r="T5" s="10"/>
      <c r="U5" s="12"/>
      <c r="V5" s="13"/>
      <c r="W5" s="6" t="s">
        <v>199</v>
      </c>
    </row>
    <row r="6" spans="1:23" x14ac:dyDescent="0.3">
      <c r="A6" s="41">
        <v>39083.166666666664</v>
      </c>
      <c r="B6" s="42">
        <v>0.13</v>
      </c>
      <c r="C6" s="43">
        <f t="shared" si="0"/>
        <v>0.13</v>
      </c>
      <c r="S6" s="9" t="s">
        <v>197</v>
      </c>
      <c r="T6" s="6"/>
      <c r="U6" s="6"/>
      <c r="V6" s="14"/>
      <c r="W6" s="6" t="s">
        <v>200</v>
      </c>
    </row>
    <row r="7" spans="1:23" ht="15" thickBot="1" x14ac:dyDescent="0.35">
      <c r="A7" s="41">
        <v>39083.208333333336</v>
      </c>
      <c r="B7" s="42">
        <v>9.6999999999999989E-2</v>
      </c>
      <c r="C7" s="43">
        <f t="shared" si="0"/>
        <v>9.6999999999999989E-2</v>
      </c>
      <c r="S7" s="9" t="s">
        <v>197</v>
      </c>
      <c r="T7" s="6"/>
      <c r="U7" s="6"/>
      <c r="V7" s="15"/>
      <c r="W7" s="6" t="s">
        <v>201</v>
      </c>
    </row>
    <row r="8" spans="1:23" ht="15" thickTop="1" x14ac:dyDescent="0.3">
      <c r="A8" s="41">
        <v>39083.25</v>
      </c>
      <c r="B8" s="42">
        <v>0.109</v>
      </c>
      <c r="C8" s="43">
        <f t="shared" si="0"/>
        <v>0.109</v>
      </c>
      <c r="S8" s="16" t="s">
        <v>197</v>
      </c>
      <c r="T8" s="17"/>
      <c r="U8" s="17"/>
      <c r="V8" s="18"/>
      <c r="W8" s="17" t="s">
        <v>202</v>
      </c>
    </row>
    <row r="9" spans="1:23" x14ac:dyDescent="0.3">
      <c r="A9" s="41">
        <v>39083.291666666664</v>
      </c>
      <c r="B9" s="42">
        <v>0.13400000000000001</v>
      </c>
      <c r="C9" s="43">
        <f t="shared" si="0"/>
        <v>0.13400000000000001</v>
      </c>
    </row>
    <row r="10" spans="1:23" x14ac:dyDescent="0.3">
      <c r="A10" s="41">
        <v>39083.333333333336</v>
      </c>
      <c r="B10" s="42">
        <v>0.159</v>
      </c>
      <c r="C10" s="43">
        <f t="shared" si="0"/>
        <v>0.159</v>
      </c>
    </row>
    <row r="11" spans="1:23" x14ac:dyDescent="0.3">
      <c r="A11" s="41">
        <v>39083.375</v>
      </c>
      <c r="B11" s="42">
        <v>0.113</v>
      </c>
      <c r="C11" s="43">
        <f t="shared" si="0"/>
        <v>0.113</v>
      </c>
    </row>
    <row r="12" spans="1:23" x14ac:dyDescent="0.3">
      <c r="A12" s="41">
        <v>39083.416666666664</v>
      </c>
      <c r="B12" s="42">
        <v>0.115</v>
      </c>
      <c r="C12" s="43">
        <f t="shared" si="0"/>
        <v>0.115</v>
      </c>
    </row>
    <row r="13" spans="1:23" x14ac:dyDescent="0.3">
      <c r="A13" s="41">
        <v>39083.458333333336</v>
      </c>
      <c r="B13" s="42">
        <v>0.113</v>
      </c>
      <c r="C13" s="43">
        <f t="shared" si="0"/>
        <v>0.113</v>
      </c>
    </row>
    <row r="14" spans="1:23" x14ac:dyDescent="0.3">
      <c r="A14" s="41">
        <v>39083.5</v>
      </c>
      <c r="B14" s="42">
        <v>0.14300000000000002</v>
      </c>
      <c r="C14" s="43">
        <f t="shared" si="0"/>
        <v>0.14300000000000002</v>
      </c>
    </row>
    <row r="15" spans="1:23" x14ac:dyDescent="0.3">
      <c r="A15" s="41">
        <v>39083.541666666664</v>
      </c>
      <c r="B15" s="42">
        <v>0.12</v>
      </c>
      <c r="C15" s="43">
        <f t="shared" si="0"/>
        <v>0.12</v>
      </c>
    </row>
    <row r="16" spans="1:23" x14ac:dyDescent="0.3">
      <c r="A16" s="41">
        <v>39083.583333333336</v>
      </c>
      <c r="B16" s="42">
        <v>0.14699999999999999</v>
      </c>
      <c r="C16" s="43">
        <f t="shared" si="0"/>
        <v>0.14699999999999999</v>
      </c>
    </row>
    <row r="17" spans="1:18" x14ac:dyDescent="0.3">
      <c r="A17" s="41">
        <v>39083.625</v>
      </c>
      <c r="B17" s="42">
        <v>0.13100000000000001</v>
      </c>
      <c r="C17" s="43">
        <f t="shared" si="0"/>
        <v>0.13100000000000001</v>
      </c>
    </row>
    <row r="18" spans="1:18" x14ac:dyDescent="0.3">
      <c r="A18" s="41">
        <v>39083.666666666664</v>
      </c>
      <c r="B18" s="42">
        <v>0.14300000000000002</v>
      </c>
      <c r="C18" s="43">
        <f t="shared" si="0"/>
        <v>0.14300000000000002</v>
      </c>
    </row>
    <row r="19" spans="1:18" x14ac:dyDescent="0.3">
      <c r="A19" s="41">
        <v>39083.708333333336</v>
      </c>
      <c r="B19" s="42">
        <v>0.121</v>
      </c>
      <c r="C19" s="43">
        <f t="shared" si="0"/>
        <v>0.121</v>
      </c>
    </row>
    <row r="20" spans="1:18" x14ac:dyDescent="0.3">
      <c r="A20" s="41">
        <v>39083.75</v>
      </c>
      <c r="B20" s="42">
        <v>0.11800000000000001</v>
      </c>
      <c r="C20" s="43">
        <f t="shared" si="0"/>
        <v>0.11800000000000001</v>
      </c>
    </row>
    <row r="21" spans="1:18" x14ac:dyDescent="0.3">
      <c r="A21" s="41">
        <v>39083.791666666664</v>
      </c>
      <c r="B21" s="42">
        <v>0.10199999999999999</v>
      </c>
      <c r="C21" s="43">
        <f t="shared" si="0"/>
        <v>0.10199999999999999</v>
      </c>
    </row>
    <row r="22" spans="1:18" x14ac:dyDescent="0.3">
      <c r="A22" s="41">
        <v>39083.833333333336</v>
      </c>
      <c r="B22" s="42">
        <v>0.126</v>
      </c>
      <c r="C22" s="43">
        <f t="shared" si="0"/>
        <v>0.126</v>
      </c>
    </row>
    <row r="23" spans="1:18" x14ac:dyDescent="0.3">
      <c r="A23" s="41">
        <v>39083.875</v>
      </c>
      <c r="B23" s="42">
        <v>0.10300000000000001</v>
      </c>
      <c r="C23" s="43">
        <f t="shared" si="0"/>
        <v>0.10300000000000001</v>
      </c>
    </row>
    <row r="24" spans="1:18" x14ac:dyDescent="0.3">
      <c r="A24" s="41">
        <v>39083.916666666664</v>
      </c>
      <c r="B24" s="42">
        <v>0.13300000000000001</v>
      </c>
      <c r="C24" s="43">
        <f t="shared" si="0"/>
        <v>0.13300000000000001</v>
      </c>
    </row>
    <row r="25" spans="1:18" x14ac:dyDescent="0.3">
      <c r="A25" s="41">
        <v>39083.958333333336</v>
      </c>
      <c r="B25" s="42">
        <v>0.09</v>
      </c>
      <c r="C25" s="43">
        <f t="shared" si="0"/>
        <v>0.09</v>
      </c>
      <c r="E25" s="380" t="s">
        <v>168</v>
      </c>
      <c r="F25" s="380"/>
      <c r="G25" s="380"/>
      <c r="H25" s="380"/>
      <c r="I25" s="380"/>
      <c r="J25" s="380"/>
      <c r="K25" s="380"/>
      <c r="L25" s="380"/>
      <c r="M25" s="380"/>
      <c r="N25" s="380"/>
      <c r="O25" s="380"/>
      <c r="P25" s="380"/>
      <c r="Q25" s="380"/>
      <c r="R25" s="380"/>
    </row>
    <row r="26" spans="1:18" x14ac:dyDescent="0.3">
      <c r="A26" s="41">
        <v>39084</v>
      </c>
      <c r="B26" s="42">
        <v>0.122</v>
      </c>
      <c r="C26" s="43">
        <f t="shared" si="0"/>
        <v>0.122</v>
      </c>
      <c r="E26" s="44" t="s">
        <v>229</v>
      </c>
    </row>
    <row r="27" spans="1:18" x14ac:dyDescent="0.3">
      <c r="A27" s="41">
        <v>39084.041666666664</v>
      </c>
      <c r="B27" s="42">
        <v>0.158</v>
      </c>
      <c r="C27" s="43">
        <f t="shared" si="0"/>
        <v>0.158</v>
      </c>
      <c r="E27" s="44" t="s">
        <v>230</v>
      </c>
      <c r="H27" s="379" t="s">
        <v>231</v>
      </c>
      <c r="I27" s="379"/>
      <c r="J27" s="379"/>
      <c r="K27" s="379"/>
      <c r="L27" s="379"/>
      <c r="M27" s="379"/>
      <c r="N27" s="379"/>
      <c r="O27" s="379"/>
      <c r="P27" s="379"/>
      <c r="Q27" s="379"/>
      <c r="R27" s="379"/>
    </row>
    <row r="28" spans="1:18" x14ac:dyDescent="0.3">
      <c r="A28" s="41">
        <v>39084.083333333336</v>
      </c>
      <c r="B28" s="42">
        <v>0.159</v>
      </c>
      <c r="C28" s="43">
        <f t="shared" si="0"/>
        <v>0.159</v>
      </c>
      <c r="H28" s="379"/>
      <c r="I28" s="379"/>
      <c r="J28" s="379"/>
      <c r="K28" s="379"/>
      <c r="L28" s="379"/>
      <c r="M28" s="379"/>
      <c r="N28" s="379"/>
      <c r="O28" s="379"/>
      <c r="P28" s="379"/>
      <c r="Q28" s="379"/>
      <c r="R28" s="379"/>
    </row>
    <row r="29" spans="1:18" x14ac:dyDescent="0.3">
      <c r="A29" s="41">
        <v>39084.125</v>
      </c>
      <c r="B29" s="42">
        <v>0.155</v>
      </c>
      <c r="C29" s="43">
        <f t="shared" si="0"/>
        <v>0.155</v>
      </c>
    </row>
    <row r="30" spans="1:18" x14ac:dyDescent="0.3">
      <c r="A30" s="41">
        <v>39084.166666666664</v>
      </c>
      <c r="B30" s="42">
        <v>0.10099999999999999</v>
      </c>
      <c r="C30" s="43">
        <f t="shared" si="0"/>
        <v>0.10099999999999999</v>
      </c>
    </row>
    <row r="31" spans="1:18" x14ac:dyDescent="0.3">
      <c r="A31" s="41">
        <v>39084.208333333336</v>
      </c>
      <c r="B31" s="42">
        <v>0.155</v>
      </c>
      <c r="C31" s="43">
        <f t="shared" si="0"/>
        <v>0.155</v>
      </c>
    </row>
    <row r="32" spans="1:18" x14ac:dyDescent="0.3">
      <c r="A32" s="41">
        <v>39084.25</v>
      </c>
      <c r="B32" s="42">
        <v>0.125</v>
      </c>
      <c r="C32" s="43">
        <f t="shared" si="0"/>
        <v>0.125</v>
      </c>
    </row>
    <row r="33" spans="1:3" x14ac:dyDescent="0.3">
      <c r="A33" s="41">
        <v>39084.291666666664</v>
      </c>
      <c r="B33" s="42">
        <v>0.14899999999999999</v>
      </c>
      <c r="C33" s="43">
        <f t="shared" si="0"/>
        <v>0.14899999999999999</v>
      </c>
    </row>
    <row r="34" spans="1:3" x14ac:dyDescent="0.3">
      <c r="A34" s="41">
        <v>39084.333333333336</v>
      </c>
      <c r="B34" s="42">
        <v>0.11</v>
      </c>
      <c r="C34" s="43">
        <f t="shared" si="0"/>
        <v>0.11</v>
      </c>
    </row>
    <row r="35" spans="1:3" x14ac:dyDescent="0.3">
      <c r="A35" s="41">
        <v>39084.375</v>
      </c>
      <c r="B35" s="42">
        <v>0.121</v>
      </c>
      <c r="C35" s="43">
        <f t="shared" si="0"/>
        <v>0.121</v>
      </c>
    </row>
    <row r="36" spans="1:3" x14ac:dyDescent="0.3">
      <c r="A36" s="41">
        <v>39084.416666666664</v>
      </c>
      <c r="B36" s="42">
        <v>0.13100000000000001</v>
      </c>
      <c r="C36" s="43">
        <f t="shared" si="0"/>
        <v>0.13100000000000001</v>
      </c>
    </row>
    <row r="37" spans="1:3" x14ac:dyDescent="0.3">
      <c r="A37" s="41">
        <v>39084.458333333336</v>
      </c>
      <c r="B37" s="42">
        <v>0.121</v>
      </c>
      <c r="C37" s="43">
        <f t="shared" si="0"/>
        <v>0.121</v>
      </c>
    </row>
    <row r="38" spans="1:3" x14ac:dyDescent="0.3">
      <c r="A38" s="41">
        <v>39084.5</v>
      </c>
      <c r="B38" s="42">
        <v>0.12300000000000001</v>
      </c>
      <c r="C38" s="43">
        <f t="shared" si="0"/>
        <v>0.12300000000000001</v>
      </c>
    </row>
    <row r="39" spans="1:3" x14ac:dyDescent="0.3">
      <c r="A39" s="41">
        <v>39084.541666666664</v>
      </c>
      <c r="B39" s="42">
        <v>0.14199999999999999</v>
      </c>
      <c r="C39" s="43">
        <f t="shared" si="0"/>
        <v>0.14199999999999999</v>
      </c>
    </row>
    <row r="40" spans="1:3" x14ac:dyDescent="0.3">
      <c r="A40" s="41">
        <v>39084.583333333336</v>
      </c>
      <c r="B40" s="42">
        <v>0.12</v>
      </c>
      <c r="C40" s="43">
        <f t="shared" si="0"/>
        <v>0.12</v>
      </c>
    </row>
    <row r="41" spans="1:3" x14ac:dyDescent="0.3">
      <c r="A41" s="41">
        <v>39084.625</v>
      </c>
      <c r="B41" s="42">
        <v>0.11900000000000001</v>
      </c>
      <c r="C41" s="43">
        <f t="shared" si="0"/>
        <v>0.11900000000000001</v>
      </c>
    </row>
    <row r="42" spans="1:3" x14ac:dyDescent="0.3">
      <c r="A42" s="41">
        <v>39084.666666666664</v>
      </c>
      <c r="B42" s="42">
        <v>9.4E-2</v>
      </c>
      <c r="C42" s="43">
        <f t="shared" si="0"/>
        <v>9.4E-2</v>
      </c>
    </row>
    <row r="43" spans="1:3" x14ac:dyDescent="0.3">
      <c r="A43" s="41">
        <v>39084.708333333336</v>
      </c>
      <c r="B43" s="42">
        <v>0.128</v>
      </c>
      <c r="C43" s="43">
        <f t="shared" si="0"/>
        <v>0.128</v>
      </c>
    </row>
    <row r="44" spans="1:3" x14ac:dyDescent="0.3">
      <c r="A44" s="41">
        <v>39084.75</v>
      </c>
      <c r="B44" s="42">
        <v>0.14400000000000002</v>
      </c>
      <c r="C44" s="43">
        <f t="shared" si="0"/>
        <v>0.14400000000000002</v>
      </c>
    </row>
    <row r="45" spans="1:3" x14ac:dyDescent="0.3">
      <c r="A45" s="41">
        <v>39084.791666666664</v>
      </c>
      <c r="B45" s="42">
        <v>0.114</v>
      </c>
      <c r="C45" s="43">
        <f t="shared" si="0"/>
        <v>0.114</v>
      </c>
    </row>
    <row r="46" spans="1:3" x14ac:dyDescent="0.3">
      <c r="A46" s="41">
        <v>39084.833333333336</v>
      </c>
      <c r="B46" s="42">
        <v>0.11599999999999999</v>
      </c>
      <c r="C46" s="43">
        <f t="shared" si="0"/>
        <v>0.11599999999999999</v>
      </c>
    </row>
    <row r="47" spans="1:3" x14ac:dyDescent="0.3">
      <c r="A47" s="41">
        <v>39084.875</v>
      </c>
      <c r="B47" s="42">
        <v>0.10099999999999999</v>
      </c>
      <c r="C47" s="43">
        <f t="shared" si="0"/>
        <v>0.10099999999999999</v>
      </c>
    </row>
    <row r="48" spans="1:3" x14ac:dyDescent="0.3">
      <c r="A48" s="41">
        <v>39084.916666666664</v>
      </c>
      <c r="B48" s="42">
        <v>0.124</v>
      </c>
      <c r="C48" s="43">
        <f t="shared" si="0"/>
        <v>0.124</v>
      </c>
    </row>
    <row r="49" spans="1:3" x14ac:dyDescent="0.3">
      <c r="A49" s="41">
        <v>39084.958333333336</v>
      </c>
      <c r="B49" s="42">
        <v>0.10099999999999999</v>
      </c>
      <c r="C49" s="43">
        <f t="shared" si="0"/>
        <v>0.10099999999999999</v>
      </c>
    </row>
    <row r="50" spans="1:3" x14ac:dyDescent="0.3">
      <c r="A50" s="41">
        <v>39085</v>
      </c>
      <c r="B50" s="42">
        <v>0.126</v>
      </c>
      <c r="C50" s="43">
        <f t="shared" si="0"/>
        <v>0.126</v>
      </c>
    </row>
    <row r="51" spans="1:3" x14ac:dyDescent="0.3">
      <c r="A51" s="41">
        <v>39085.041666666664</v>
      </c>
      <c r="B51" s="42">
        <v>0.159</v>
      </c>
      <c r="C51" s="43">
        <f t="shared" si="0"/>
        <v>0.159</v>
      </c>
    </row>
    <row r="52" spans="1:3" x14ac:dyDescent="0.3">
      <c r="A52" s="41">
        <v>39085.083333333336</v>
      </c>
      <c r="B52" s="42">
        <v>0.113</v>
      </c>
      <c r="C52" s="43">
        <f t="shared" si="0"/>
        <v>0.113</v>
      </c>
    </row>
    <row r="53" spans="1:3" x14ac:dyDescent="0.3">
      <c r="A53" s="41">
        <v>39085.125</v>
      </c>
      <c r="B53" s="42">
        <v>9.5000000000000001E-2</v>
      </c>
      <c r="C53" s="43">
        <f t="shared" si="0"/>
        <v>9.5000000000000001E-2</v>
      </c>
    </row>
    <row r="54" spans="1:3" x14ac:dyDescent="0.3">
      <c r="A54" s="41">
        <v>39085.166666666664</v>
      </c>
      <c r="B54" s="42">
        <v>0.155</v>
      </c>
      <c r="C54" s="43">
        <f t="shared" si="0"/>
        <v>0.155</v>
      </c>
    </row>
    <row r="55" spans="1:3" x14ac:dyDescent="0.3">
      <c r="A55" s="41">
        <v>39085.208333333336</v>
      </c>
      <c r="B55" s="42">
        <v>9.3000000000000013E-2</v>
      </c>
      <c r="C55" s="43">
        <f t="shared" si="0"/>
        <v>9.3000000000000013E-2</v>
      </c>
    </row>
    <row r="56" spans="1:3" x14ac:dyDescent="0.3">
      <c r="A56" s="41">
        <v>39085.25</v>
      </c>
      <c r="B56" s="42">
        <v>0.10199999999999999</v>
      </c>
      <c r="C56" s="43">
        <f t="shared" si="0"/>
        <v>0.10199999999999999</v>
      </c>
    </row>
    <row r="57" spans="1:3" x14ac:dyDescent="0.3">
      <c r="A57" s="41">
        <v>39085.291666666664</v>
      </c>
      <c r="B57" s="42">
        <v>0.125</v>
      </c>
      <c r="C57" s="43">
        <f t="shared" si="0"/>
        <v>0.125</v>
      </c>
    </row>
    <row r="58" spans="1:3" x14ac:dyDescent="0.3">
      <c r="A58" s="41">
        <v>39085.333333333336</v>
      </c>
      <c r="B58" s="42">
        <v>0.14000000000000001</v>
      </c>
      <c r="C58" s="43">
        <f t="shared" si="0"/>
        <v>0.14000000000000001</v>
      </c>
    </row>
    <row r="59" spans="1:3" x14ac:dyDescent="0.3">
      <c r="A59" s="41">
        <v>39085.375</v>
      </c>
      <c r="B59" s="42">
        <v>0.10199999999999999</v>
      </c>
      <c r="C59" s="43">
        <f t="shared" si="0"/>
        <v>0.10199999999999999</v>
      </c>
    </row>
    <row r="60" spans="1:3" x14ac:dyDescent="0.3">
      <c r="A60" s="41">
        <v>39085.416666666664</v>
      </c>
      <c r="B60" s="42">
        <v>0.13200000000000001</v>
      </c>
      <c r="C60" s="43">
        <f t="shared" si="0"/>
        <v>0.13200000000000001</v>
      </c>
    </row>
    <row r="61" spans="1:3" x14ac:dyDescent="0.3">
      <c r="A61" s="41">
        <v>39085.458333333336</v>
      </c>
      <c r="B61" s="42">
        <v>0.125</v>
      </c>
      <c r="C61" s="43">
        <f t="shared" si="0"/>
        <v>0.125</v>
      </c>
    </row>
    <row r="62" spans="1:3" x14ac:dyDescent="0.3">
      <c r="A62" s="41">
        <v>39085.5</v>
      </c>
      <c r="B62" s="42">
        <v>0.11900000000000001</v>
      </c>
      <c r="C62" s="43">
        <f t="shared" si="0"/>
        <v>0.11900000000000001</v>
      </c>
    </row>
    <row r="63" spans="1:3" x14ac:dyDescent="0.3">
      <c r="A63" s="41">
        <v>39085.541666666664</v>
      </c>
      <c r="B63" s="42">
        <v>0.11900000000000001</v>
      </c>
      <c r="C63" s="43">
        <f t="shared" si="0"/>
        <v>0.11900000000000001</v>
      </c>
    </row>
    <row r="64" spans="1:3" x14ac:dyDescent="0.3">
      <c r="A64" s="41">
        <v>39085.583333333336</v>
      </c>
      <c r="B64" s="42">
        <v>0.129</v>
      </c>
      <c r="C64" s="43">
        <f t="shared" si="0"/>
        <v>0.129</v>
      </c>
    </row>
    <row r="65" spans="1:3" x14ac:dyDescent="0.3">
      <c r="A65" s="41">
        <v>39085.625</v>
      </c>
      <c r="B65" s="42">
        <v>0.10300000000000001</v>
      </c>
      <c r="C65" s="43">
        <f t="shared" si="0"/>
        <v>0.10300000000000001</v>
      </c>
    </row>
    <row r="66" spans="1:3" x14ac:dyDescent="0.3">
      <c r="A66" s="41">
        <v>39085.666666666664</v>
      </c>
      <c r="B66" s="42">
        <v>0.129</v>
      </c>
      <c r="C66" s="43">
        <f t="shared" si="0"/>
        <v>0.129</v>
      </c>
    </row>
    <row r="67" spans="1:3" x14ac:dyDescent="0.3">
      <c r="A67" s="41">
        <v>39085.708333333336</v>
      </c>
      <c r="B67" s="42">
        <v>0.12</v>
      </c>
      <c r="C67" s="43">
        <f t="shared" ref="C67:C130" si="1">B67</f>
        <v>0.12</v>
      </c>
    </row>
    <row r="68" spans="1:3" x14ac:dyDescent="0.3">
      <c r="A68" s="41">
        <v>39085.75</v>
      </c>
      <c r="B68" s="42">
        <v>0.152</v>
      </c>
      <c r="C68" s="43">
        <f t="shared" si="1"/>
        <v>0.152</v>
      </c>
    </row>
    <row r="69" spans="1:3" x14ac:dyDescent="0.3">
      <c r="A69" s="41">
        <v>39085.791666666664</v>
      </c>
      <c r="B69" s="42">
        <v>0.128</v>
      </c>
      <c r="C69" s="43">
        <f t="shared" si="1"/>
        <v>0.128</v>
      </c>
    </row>
    <row r="70" spans="1:3" x14ac:dyDescent="0.3">
      <c r="A70" s="41">
        <v>39085.833333333336</v>
      </c>
      <c r="B70" s="42">
        <v>9.1999999999999998E-2</v>
      </c>
      <c r="C70" s="43">
        <f t="shared" si="1"/>
        <v>9.1999999999999998E-2</v>
      </c>
    </row>
    <row r="71" spans="1:3" x14ac:dyDescent="0.3">
      <c r="A71" s="41">
        <v>39085.875</v>
      </c>
      <c r="B71" s="42">
        <v>0.154</v>
      </c>
      <c r="C71" s="43">
        <f t="shared" si="1"/>
        <v>0.154</v>
      </c>
    </row>
    <row r="72" spans="1:3" x14ac:dyDescent="0.3">
      <c r="A72" s="41">
        <v>39085.916666666664</v>
      </c>
      <c r="B72" s="42">
        <v>0.12300000000000001</v>
      </c>
      <c r="C72" s="43">
        <f t="shared" si="1"/>
        <v>0.12300000000000001</v>
      </c>
    </row>
    <row r="73" spans="1:3" x14ac:dyDescent="0.3">
      <c r="A73" s="41">
        <v>39085.958333333336</v>
      </c>
      <c r="B73" s="42">
        <v>0.13600000000000001</v>
      </c>
      <c r="C73" s="43">
        <f t="shared" si="1"/>
        <v>0.13600000000000001</v>
      </c>
    </row>
    <row r="74" spans="1:3" x14ac:dyDescent="0.3">
      <c r="A74" s="41">
        <v>39086</v>
      </c>
      <c r="B74" s="42">
        <v>0.12300000000000001</v>
      </c>
      <c r="C74" s="43">
        <f t="shared" si="1"/>
        <v>0.12300000000000001</v>
      </c>
    </row>
    <row r="75" spans="1:3" x14ac:dyDescent="0.3">
      <c r="A75" s="41">
        <v>39086.041666666664</v>
      </c>
      <c r="B75" s="42">
        <v>0.14199999999999999</v>
      </c>
      <c r="C75" s="43">
        <f t="shared" si="1"/>
        <v>0.14199999999999999</v>
      </c>
    </row>
    <row r="76" spans="1:3" x14ac:dyDescent="0.3">
      <c r="A76" s="41">
        <v>39086.083333333336</v>
      </c>
      <c r="B76" s="42">
        <v>9.9000000000000005E-2</v>
      </c>
      <c r="C76" s="43">
        <f t="shared" si="1"/>
        <v>9.9000000000000005E-2</v>
      </c>
    </row>
    <row r="77" spans="1:3" x14ac:dyDescent="0.3">
      <c r="A77" s="41">
        <v>39086.125</v>
      </c>
      <c r="B77" s="42">
        <v>0.11</v>
      </c>
      <c r="C77" s="43">
        <f t="shared" si="1"/>
        <v>0.11</v>
      </c>
    </row>
    <row r="78" spans="1:3" x14ac:dyDescent="0.3">
      <c r="A78" s="41">
        <v>39086.166666666664</v>
      </c>
      <c r="B78" s="42">
        <v>0.11900000000000001</v>
      </c>
      <c r="C78" s="43">
        <f t="shared" si="1"/>
        <v>0.11900000000000001</v>
      </c>
    </row>
    <row r="79" spans="1:3" x14ac:dyDescent="0.3">
      <c r="A79" s="41">
        <v>39086.208333333336</v>
      </c>
      <c r="B79" s="42">
        <v>0.14099999999999999</v>
      </c>
      <c r="C79" s="43">
        <f t="shared" si="1"/>
        <v>0.14099999999999999</v>
      </c>
    </row>
    <row r="80" spans="1:3" x14ac:dyDescent="0.3">
      <c r="A80" s="41">
        <v>39086.25</v>
      </c>
      <c r="B80" s="42">
        <v>0.12</v>
      </c>
      <c r="C80" s="43">
        <f t="shared" si="1"/>
        <v>0.12</v>
      </c>
    </row>
    <row r="81" spans="1:3" x14ac:dyDescent="0.3">
      <c r="A81" s="41">
        <v>39086.291666666664</v>
      </c>
      <c r="B81" s="42">
        <v>9.6000000000000002E-2</v>
      </c>
      <c r="C81" s="43">
        <f t="shared" si="1"/>
        <v>9.6000000000000002E-2</v>
      </c>
    </row>
    <row r="82" spans="1:3" x14ac:dyDescent="0.3">
      <c r="A82" s="41">
        <v>39086.333333333336</v>
      </c>
      <c r="B82" s="42">
        <v>0.13</v>
      </c>
      <c r="C82" s="43">
        <f t="shared" si="1"/>
        <v>0.13</v>
      </c>
    </row>
    <row r="83" spans="1:3" x14ac:dyDescent="0.3">
      <c r="A83" s="41">
        <v>39086.375</v>
      </c>
      <c r="B83" s="42">
        <v>0.13</v>
      </c>
      <c r="C83" s="43">
        <f t="shared" si="1"/>
        <v>0.13</v>
      </c>
    </row>
    <row r="84" spans="1:3" x14ac:dyDescent="0.3">
      <c r="A84" s="41">
        <v>39086.416666666664</v>
      </c>
      <c r="B84" s="42">
        <v>0.14599999999999999</v>
      </c>
      <c r="C84" s="43">
        <f t="shared" si="1"/>
        <v>0.14599999999999999</v>
      </c>
    </row>
    <row r="85" spans="1:3" x14ac:dyDescent="0.3">
      <c r="A85" s="41">
        <v>39086.458333333336</v>
      </c>
      <c r="B85" s="42">
        <v>0.15</v>
      </c>
      <c r="C85" s="43">
        <f t="shared" si="1"/>
        <v>0.15</v>
      </c>
    </row>
    <row r="86" spans="1:3" x14ac:dyDescent="0.3">
      <c r="A86" s="41">
        <v>39086.5</v>
      </c>
      <c r="B86" s="42">
        <v>0.13100000000000001</v>
      </c>
      <c r="C86" s="43">
        <f t="shared" si="1"/>
        <v>0.13100000000000001</v>
      </c>
    </row>
    <row r="87" spans="1:3" x14ac:dyDescent="0.3">
      <c r="A87" s="41">
        <v>39086.541666666664</v>
      </c>
      <c r="B87" s="42">
        <v>0.158</v>
      </c>
      <c r="C87" s="43">
        <f t="shared" si="1"/>
        <v>0.158</v>
      </c>
    </row>
    <row r="88" spans="1:3" x14ac:dyDescent="0.3">
      <c r="A88" s="41">
        <v>39086.583333333336</v>
      </c>
      <c r="B88" s="42">
        <v>0.107</v>
      </c>
      <c r="C88" s="43">
        <f t="shared" si="1"/>
        <v>0.107</v>
      </c>
    </row>
    <row r="89" spans="1:3" x14ac:dyDescent="0.3">
      <c r="A89" s="41">
        <v>39086.625</v>
      </c>
      <c r="B89" s="42">
        <v>0.121</v>
      </c>
      <c r="C89" s="43">
        <f t="shared" si="1"/>
        <v>0.121</v>
      </c>
    </row>
    <row r="90" spans="1:3" x14ac:dyDescent="0.3">
      <c r="A90" s="41">
        <v>39086.666666666664</v>
      </c>
      <c r="B90" s="42">
        <v>0.154</v>
      </c>
      <c r="C90" s="43">
        <f t="shared" si="1"/>
        <v>0.154</v>
      </c>
    </row>
    <row r="91" spans="1:3" x14ac:dyDescent="0.3">
      <c r="A91" s="41">
        <v>39086.708333333336</v>
      </c>
      <c r="B91" s="42">
        <v>0.11800000000000001</v>
      </c>
      <c r="C91" s="43">
        <f t="shared" si="1"/>
        <v>0.11800000000000001</v>
      </c>
    </row>
    <row r="92" spans="1:3" x14ac:dyDescent="0.3">
      <c r="A92" s="41">
        <v>39086.75</v>
      </c>
      <c r="B92" s="42">
        <v>0.126</v>
      </c>
      <c r="C92" s="43">
        <f t="shared" si="1"/>
        <v>0.126</v>
      </c>
    </row>
    <row r="93" spans="1:3" x14ac:dyDescent="0.3">
      <c r="A93" s="41">
        <v>39086.791666666664</v>
      </c>
      <c r="B93" s="42">
        <v>0.14099999999999999</v>
      </c>
      <c r="C93" s="43">
        <f t="shared" si="1"/>
        <v>0.14099999999999999</v>
      </c>
    </row>
    <row r="94" spans="1:3" x14ac:dyDescent="0.3">
      <c r="A94" s="41">
        <v>39086.833333333336</v>
      </c>
      <c r="B94" s="42">
        <v>0.12300000000000001</v>
      </c>
      <c r="C94" s="43">
        <f t="shared" si="1"/>
        <v>0.12300000000000001</v>
      </c>
    </row>
    <row r="95" spans="1:3" x14ac:dyDescent="0.3">
      <c r="A95" s="41">
        <v>39086.875</v>
      </c>
      <c r="B95" s="42">
        <v>0.153</v>
      </c>
      <c r="C95" s="43">
        <f t="shared" si="1"/>
        <v>0.153</v>
      </c>
    </row>
    <row r="96" spans="1:3" x14ac:dyDescent="0.3">
      <c r="A96" s="41">
        <v>39086.916666666664</v>
      </c>
      <c r="B96" s="42">
        <v>0.151</v>
      </c>
      <c r="C96" s="43">
        <f t="shared" si="1"/>
        <v>0.151</v>
      </c>
    </row>
    <row r="97" spans="1:3" x14ac:dyDescent="0.3">
      <c r="A97" s="41">
        <v>39086.958333333336</v>
      </c>
      <c r="B97" s="42">
        <v>0.1</v>
      </c>
      <c r="C97" s="43">
        <f t="shared" si="1"/>
        <v>0.1</v>
      </c>
    </row>
    <row r="98" spans="1:3" x14ac:dyDescent="0.3">
      <c r="A98" s="41">
        <v>39087</v>
      </c>
      <c r="B98" s="42">
        <v>0.13900000000000001</v>
      </c>
      <c r="C98" s="43">
        <f t="shared" si="1"/>
        <v>0.13900000000000001</v>
      </c>
    </row>
    <row r="99" spans="1:3" x14ac:dyDescent="0.3">
      <c r="A99" s="41">
        <v>39087.041666666664</v>
      </c>
      <c r="B99" s="42">
        <v>9.3000000000000013E-2</v>
      </c>
      <c r="C99" s="43">
        <f t="shared" si="1"/>
        <v>9.3000000000000013E-2</v>
      </c>
    </row>
    <row r="100" spans="1:3" x14ac:dyDescent="0.3">
      <c r="A100" s="41">
        <v>39087.083333333336</v>
      </c>
      <c r="B100" s="42">
        <v>9.8000000000000004E-2</v>
      </c>
      <c r="C100" s="43">
        <f t="shared" si="1"/>
        <v>9.8000000000000004E-2</v>
      </c>
    </row>
    <row r="101" spans="1:3" x14ac:dyDescent="0.3">
      <c r="A101" s="41">
        <v>39087.125</v>
      </c>
      <c r="B101" s="42">
        <v>0.11</v>
      </c>
      <c r="C101" s="43">
        <f t="shared" si="1"/>
        <v>0.11</v>
      </c>
    </row>
    <row r="102" spans="1:3" x14ac:dyDescent="0.3">
      <c r="A102" s="41">
        <v>39087.166666666664</v>
      </c>
      <c r="B102" s="42">
        <v>9.8000000000000004E-2</v>
      </c>
      <c r="C102" s="43">
        <f t="shared" si="1"/>
        <v>9.8000000000000004E-2</v>
      </c>
    </row>
    <row r="103" spans="1:3" x14ac:dyDescent="0.3">
      <c r="A103" s="41">
        <v>39087.208333333336</v>
      </c>
      <c r="B103" s="42">
        <v>0.158</v>
      </c>
      <c r="C103" s="43">
        <f t="shared" si="1"/>
        <v>0.158</v>
      </c>
    </row>
    <row r="104" spans="1:3" x14ac:dyDescent="0.3">
      <c r="A104" s="41">
        <v>39087.25</v>
      </c>
      <c r="B104" s="42">
        <v>0.125</v>
      </c>
      <c r="C104" s="43">
        <f t="shared" si="1"/>
        <v>0.125</v>
      </c>
    </row>
    <row r="105" spans="1:3" x14ac:dyDescent="0.3">
      <c r="A105" s="41">
        <v>39087.291666666664</v>
      </c>
      <c r="B105" s="42">
        <v>9.8000000000000004E-2</v>
      </c>
      <c r="C105" s="43">
        <f t="shared" si="1"/>
        <v>9.8000000000000004E-2</v>
      </c>
    </row>
    <row r="106" spans="1:3" x14ac:dyDescent="0.3">
      <c r="A106" s="41">
        <v>39087.333333333336</v>
      </c>
      <c r="B106" s="42">
        <v>0.153</v>
      </c>
      <c r="C106" s="43">
        <f t="shared" si="1"/>
        <v>0.153</v>
      </c>
    </row>
    <row r="107" spans="1:3" x14ac:dyDescent="0.3">
      <c r="A107" s="41">
        <v>39087.375</v>
      </c>
      <c r="B107" s="42">
        <v>0.115</v>
      </c>
      <c r="C107" s="43">
        <f t="shared" si="1"/>
        <v>0.115</v>
      </c>
    </row>
    <row r="108" spans="1:3" x14ac:dyDescent="0.3">
      <c r="A108" s="41">
        <v>39087.416666666664</v>
      </c>
      <c r="B108" s="42">
        <v>0.10800000000000001</v>
      </c>
      <c r="C108" s="43">
        <f t="shared" si="1"/>
        <v>0.10800000000000001</v>
      </c>
    </row>
    <row r="109" spans="1:3" x14ac:dyDescent="0.3">
      <c r="A109" s="41">
        <v>39087.458333333336</v>
      </c>
      <c r="B109" s="42">
        <v>0.121</v>
      </c>
      <c r="C109" s="43">
        <f t="shared" si="1"/>
        <v>0.121</v>
      </c>
    </row>
    <row r="110" spans="1:3" x14ac:dyDescent="0.3">
      <c r="A110" s="41">
        <v>39087.5</v>
      </c>
      <c r="B110" s="42">
        <v>0.14199999999999999</v>
      </c>
      <c r="C110" s="43">
        <f t="shared" si="1"/>
        <v>0.14199999999999999</v>
      </c>
    </row>
    <row r="111" spans="1:3" x14ac:dyDescent="0.3">
      <c r="A111" s="41">
        <v>39087.541666666664</v>
      </c>
      <c r="B111" s="42">
        <v>0.10099999999999999</v>
      </c>
      <c r="C111" s="43">
        <f t="shared" si="1"/>
        <v>0.10099999999999999</v>
      </c>
    </row>
    <row r="112" spans="1:3" x14ac:dyDescent="0.3">
      <c r="A112" s="41">
        <v>39087.583333333336</v>
      </c>
      <c r="B112" s="42">
        <v>0.122</v>
      </c>
      <c r="C112" s="43">
        <f t="shared" si="1"/>
        <v>0.122</v>
      </c>
    </row>
    <row r="113" spans="1:3" x14ac:dyDescent="0.3">
      <c r="A113" s="41">
        <v>39087.625</v>
      </c>
      <c r="B113" s="42">
        <v>0.14300000000000002</v>
      </c>
      <c r="C113" s="43">
        <f t="shared" si="1"/>
        <v>0.14300000000000002</v>
      </c>
    </row>
    <row r="114" spans="1:3" x14ac:dyDescent="0.3">
      <c r="A114" s="41">
        <v>39087.666666666664</v>
      </c>
      <c r="B114" s="42">
        <v>0.10800000000000001</v>
      </c>
      <c r="C114" s="43">
        <f t="shared" si="1"/>
        <v>0.10800000000000001</v>
      </c>
    </row>
    <row r="115" spans="1:3" x14ac:dyDescent="0.3">
      <c r="A115" s="41">
        <v>39087.708333333336</v>
      </c>
      <c r="B115" s="42">
        <v>0.12</v>
      </c>
      <c r="C115" s="43">
        <f t="shared" si="1"/>
        <v>0.12</v>
      </c>
    </row>
    <row r="116" spans="1:3" x14ac:dyDescent="0.3">
      <c r="A116" s="41">
        <v>39087.75</v>
      </c>
      <c r="B116" s="42">
        <v>0.10300000000000001</v>
      </c>
      <c r="C116" s="43">
        <f t="shared" si="1"/>
        <v>0.10300000000000001</v>
      </c>
    </row>
    <row r="117" spans="1:3" x14ac:dyDescent="0.3">
      <c r="A117" s="41">
        <v>39087.791666666664</v>
      </c>
      <c r="B117" s="42">
        <v>0.14400000000000002</v>
      </c>
      <c r="C117" s="43">
        <f t="shared" si="1"/>
        <v>0.14400000000000002</v>
      </c>
    </row>
    <row r="118" spans="1:3" x14ac:dyDescent="0.3">
      <c r="A118" s="41">
        <v>39087.833333333336</v>
      </c>
      <c r="B118" s="42">
        <v>0.10099999999999999</v>
      </c>
      <c r="C118" s="43">
        <f t="shared" si="1"/>
        <v>0.10099999999999999</v>
      </c>
    </row>
    <row r="119" spans="1:3" x14ac:dyDescent="0.3">
      <c r="A119" s="41">
        <v>39087.875</v>
      </c>
      <c r="B119" s="42">
        <v>0.14199999999999999</v>
      </c>
      <c r="C119" s="43">
        <f t="shared" si="1"/>
        <v>0.14199999999999999</v>
      </c>
    </row>
    <row r="120" spans="1:3" x14ac:dyDescent="0.3">
      <c r="A120" s="41">
        <v>39087.916666666664</v>
      </c>
      <c r="B120" s="42">
        <v>0.114</v>
      </c>
      <c r="C120" s="43">
        <f t="shared" si="1"/>
        <v>0.114</v>
      </c>
    </row>
    <row r="121" spans="1:3" x14ac:dyDescent="0.3">
      <c r="A121" s="41">
        <v>39087.958333333336</v>
      </c>
      <c r="B121" s="42">
        <v>0.107</v>
      </c>
      <c r="C121" s="43">
        <f t="shared" si="1"/>
        <v>0.107</v>
      </c>
    </row>
    <row r="122" spans="1:3" x14ac:dyDescent="0.3">
      <c r="A122" s="41">
        <v>39088</v>
      </c>
      <c r="B122" s="42">
        <v>0.11900000000000001</v>
      </c>
      <c r="C122" s="43">
        <f t="shared" si="1"/>
        <v>0.11900000000000001</v>
      </c>
    </row>
    <row r="123" spans="1:3" x14ac:dyDescent="0.3">
      <c r="A123" s="41">
        <v>39088.041666666664</v>
      </c>
      <c r="B123" s="42">
        <v>0.10300000000000001</v>
      </c>
      <c r="C123" s="43">
        <f t="shared" si="1"/>
        <v>0.10300000000000001</v>
      </c>
    </row>
    <row r="124" spans="1:3" x14ac:dyDescent="0.3">
      <c r="A124" s="41">
        <v>39088.083333333336</v>
      </c>
      <c r="B124" s="42">
        <v>0.16</v>
      </c>
      <c r="C124" s="43">
        <f t="shared" si="1"/>
        <v>0.16</v>
      </c>
    </row>
    <row r="125" spans="1:3" x14ac:dyDescent="0.3">
      <c r="A125" s="41">
        <v>39088.125</v>
      </c>
      <c r="B125" s="42">
        <v>0.10300000000000001</v>
      </c>
      <c r="C125" s="43">
        <f t="shared" si="1"/>
        <v>0.10300000000000001</v>
      </c>
    </row>
    <row r="126" spans="1:3" x14ac:dyDescent="0.3">
      <c r="A126" s="41">
        <v>39088.166666666664</v>
      </c>
      <c r="B126" s="42">
        <v>0.14099999999999999</v>
      </c>
      <c r="C126" s="43">
        <f t="shared" si="1"/>
        <v>0.14099999999999999</v>
      </c>
    </row>
    <row r="127" spans="1:3" x14ac:dyDescent="0.3">
      <c r="A127" s="41">
        <v>39088.208333333336</v>
      </c>
      <c r="B127" s="42">
        <v>0.157</v>
      </c>
      <c r="C127" s="43">
        <f t="shared" si="1"/>
        <v>0.157</v>
      </c>
    </row>
    <row r="128" spans="1:3" x14ac:dyDescent="0.3">
      <c r="A128" s="41">
        <v>39088.25</v>
      </c>
      <c r="B128" s="42">
        <v>9.4E-2</v>
      </c>
      <c r="C128" s="43">
        <f t="shared" si="1"/>
        <v>9.4E-2</v>
      </c>
    </row>
    <row r="129" spans="1:3" x14ac:dyDescent="0.3">
      <c r="A129" s="41">
        <v>39088.291666666664</v>
      </c>
      <c r="B129" s="42">
        <v>9.9000000000000005E-2</v>
      </c>
      <c r="C129" s="43">
        <f t="shared" si="1"/>
        <v>9.9000000000000005E-2</v>
      </c>
    </row>
    <row r="130" spans="1:3" x14ac:dyDescent="0.3">
      <c r="A130" s="41">
        <v>39088.333333333336</v>
      </c>
      <c r="B130" s="42">
        <v>0.11199999999999999</v>
      </c>
      <c r="C130" s="43">
        <f t="shared" si="1"/>
        <v>0.11199999999999999</v>
      </c>
    </row>
    <row r="131" spans="1:3" x14ac:dyDescent="0.3">
      <c r="A131" s="41">
        <v>39088.375</v>
      </c>
      <c r="B131" s="42">
        <v>0.13500000000000001</v>
      </c>
      <c r="C131" s="43">
        <f t="shared" ref="C131:C169" si="2">B131</f>
        <v>0.13500000000000001</v>
      </c>
    </row>
    <row r="132" spans="1:3" x14ac:dyDescent="0.3">
      <c r="A132" s="41">
        <v>39088.416666666664</v>
      </c>
      <c r="B132" s="42">
        <v>0.10099999999999999</v>
      </c>
      <c r="C132" s="43">
        <f t="shared" si="2"/>
        <v>0.10099999999999999</v>
      </c>
    </row>
    <row r="133" spans="1:3" x14ac:dyDescent="0.3">
      <c r="A133" s="41">
        <v>39088.458333333336</v>
      </c>
      <c r="B133" s="42">
        <v>0.14800000000000002</v>
      </c>
      <c r="C133" s="43">
        <f t="shared" si="2"/>
        <v>0.14800000000000002</v>
      </c>
    </row>
    <row r="134" spans="1:3" x14ac:dyDescent="0.3">
      <c r="A134" s="41">
        <v>39088.5</v>
      </c>
      <c r="B134" s="42">
        <v>9.6000000000000002E-2</v>
      </c>
      <c r="C134" s="43">
        <f t="shared" si="2"/>
        <v>9.6000000000000002E-2</v>
      </c>
    </row>
    <row r="135" spans="1:3" x14ac:dyDescent="0.3">
      <c r="A135" s="41">
        <v>39088.541666666664</v>
      </c>
      <c r="B135" s="42">
        <v>0.14800000000000002</v>
      </c>
      <c r="C135" s="43">
        <f t="shared" si="2"/>
        <v>0.14800000000000002</v>
      </c>
    </row>
    <row r="136" spans="1:3" x14ac:dyDescent="0.3">
      <c r="A136" s="41">
        <v>39088.583333333336</v>
      </c>
      <c r="B136" s="42">
        <v>0.129</v>
      </c>
      <c r="C136" s="43">
        <f t="shared" si="2"/>
        <v>0.129</v>
      </c>
    </row>
    <row r="137" spans="1:3" x14ac:dyDescent="0.3">
      <c r="A137" s="41">
        <v>39088.625</v>
      </c>
      <c r="B137" s="42">
        <v>0.09</v>
      </c>
      <c r="C137" s="43">
        <f t="shared" si="2"/>
        <v>0.09</v>
      </c>
    </row>
    <row r="138" spans="1:3" x14ac:dyDescent="0.3">
      <c r="A138" s="41">
        <v>39088.666666666664</v>
      </c>
      <c r="B138" s="42">
        <v>0.10400000000000001</v>
      </c>
      <c r="C138" s="43">
        <f t="shared" si="2"/>
        <v>0.10400000000000001</v>
      </c>
    </row>
    <row r="139" spans="1:3" x14ac:dyDescent="0.3">
      <c r="A139" s="41">
        <v>39088.708333333336</v>
      </c>
      <c r="B139" s="42">
        <v>0.105</v>
      </c>
      <c r="C139" s="43">
        <f t="shared" si="2"/>
        <v>0.105</v>
      </c>
    </row>
    <row r="140" spans="1:3" x14ac:dyDescent="0.3">
      <c r="A140" s="41">
        <v>39088.75</v>
      </c>
      <c r="B140" s="42">
        <v>0.106</v>
      </c>
      <c r="C140" s="43">
        <f t="shared" si="2"/>
        <v>0.106</v>
      </c>
    </row>
    <row r="141" spans="1:3" x14ac:dyDescent="0.3">
      <c r="A141" s="41">
        <v>39088.791666666664</v>
      </c>
      <c r="B141" s="42">
        <v>9.6999999999999989E-2</v>
      </c>
      <c r="C141" s="43">
        <f t="shared" si="2"/>
        <v>9.6999999999999989E-2</v>
      </c>
    </row>
    <row r="142" spans="1:3" x14ac:dyDescent="0.3">
      <c r="A142" s="41">
        <v>39088.833333333336</v>
      </c>
      <c r="B142" s="42">
        <v>9.3000000000000013E-2</v>
      </c>
      <c r="C142" s="43">
        <f t="shared" si="2"/>
        <v>9.3000000000000013E-2</v>
      </c>
    </row>
    <row r="143" spans="1:3" x14ac:dyDescent="0.3">
      <c r="A143" s="41">
        <v>39088.875</v>
      </c>
      <c r="B143" s="42">
        <v>0.11</v>
      </c>
      <c r="C143" s="43">
        <f t="shared" si="2"/>
        <v>0.11</v>
      </c>
    </row>
    <row r="144" spans="1:3" x14ac:dyDescent="0.3">
      <c r="A144" s="41">
        <v>39088.916666666664</v>
      </c>
      <c r="B144" s="42">
        <v>0.159</v>
      </c>
      <c r="C144" s="43">
        <f t="shared" si="2"/>
        <v>0.159</v>
      </c>
    </row>
    <row r="145" spans="1:3" x14ac:dyDescent="0.3">
      <c r="A145" s="41">
        <v>39088.958333333336</v>
      </c>
      <c r="B145" s="42">
        <v>9.0999999999999998E-2</v>
      </c>
      <c r="C145" s="43">
        <f t="shared" si="2"/>
        <v>9.0999999999999998E-2</v>
      </c>
    </row>
    <row r="146" spans="1:3" x14ac:dyDescent="0.3">
      <c r="A146" s="41">
        <v>39089</v>
      </c>
      <c r="B146" s="42">
        <v>9.6999999999999989E-2</v>
      </c>
      <c r="C146" s="43">
        <f t="shared" si="2"/>
        <v>9.6999999999999989E-2</v>
      </c>
    </row>
    <row r="147" spans="1:3" x14ac:dyDescent="0.3">
      <c r="A147" s="41">
        <v>39089.041666666664</v>
      </c>
      <c r="B147" s="42">
        <v>0.13</v>
      </c>
      <c r="C147" s="43">
        <f t="shared" si="2"/>
        <v>0.13</v>
      </c>
    </row>
    <row r="148" spans="1:3" x14ac:dyDescent="0.3">
      <c r="A148" s="41">
        <v>39089.083333333336</v>
      </c>
      <c r="B148" s="42">
        <v>0.13100000000000001</v>
      </c>
      <c r="C148" s="43">
        <f t="shared" si="2"/>
        <v>0.13100000000000001</v>
      </c>
    </row>
    <row r="149" spans="1:3" x14ac:dyDescent="0.3">
      <c r="A149" s="41">
        <v>39089.125</v>
      </c>
      <c r="B149" s="42">
        <v>9.6999999999999989E-2</v>
      </c>
      <c r="C149" s="43">
        <f t="shared" si="2"/>
        <v>9.6999999999999989E-2</v>
      </c>
    </row>
    <row r="150" spans="1:3" x14ac:dyDescent="0.3">
      <c r="A150" s="41">
        <v>39089.166666666664</v>
      </c>
      <c r="B150" s="42">
        <v>0.11</v>
      </c>
      <c r="C150" s="43">
        <f t="shared" si="2"/>
        <v>0.11</v>
      </c>
    </row>
    <row r="151" spans="1:3" x14ac:dyDescent="0.3">
      <c r="A151" s="41">
        <v>39089.208333333336</v>
      </c>
      <c r="B151" s="42">
        <v>0.13699999999999998</v>
      </c>
      <c r="C151" s="43">
        <f t="shared" si="2"/>
        <v>0.13699999999999998</v>
      </c>
    </row>
    <row r="152" spans="1:3" x14ac:dyDescent="0.3">
      <c r="A152" s="41">
        <v>39089.25</v>
      </c>
      <c r="B152" s="42">
        <v>0.10300000000000001</v>
      </c>
      <c r="C152" s="43">
        <f t="shared" si="2"/>
        <v>0.10300000000000001</v>
      </c>
    </row>
    <row r="153" spans="1:3" x14ac:dyDescent="0.3">
      <c r="A153" s="41">
        <v>39089.291666666664</v>
      </c>
      <c r="B153" s="42">
        <v>0.1</v>
      </c>
      <c r="C153" s="43">
        <f t="shared" si="2"/>
        <v>0.1</v>
      </c>
    </row>
    <row r="154" spans="1:3" x14ac:dyDescent="0.3">
      <c r="A154" s="41">
        <v>39089.333333333336</v>
      </c>
      <c r="B154" s="42">
        <v>0.107</v>
      </c>
      <c r="C154" s="43">
        <f t="shared" si="2"/>
        <v>0.107</v>
      </c>
    </row>
    <row r="155" spans="1:3" x14ac:dyDescent="0.3">
      <c r="A155" s="41">
        <v>39089.375</v>
      </c>
      <c r="B155" s="42">
        <v>0.13800000000000001</v>
      </c>
      <c r="C155" s="43">
        <f t="shared" si="2"/>
        <v>0.13800000000000001</v>
      </c>
    </row>
    <row r="156" spans="1:3" x14ac:dyDescent="0.3">
      <c r="A156" s="41">
        <v>39089.416666666664</v>
      </c>
      <c r="B156" s="42">
        <v>9.4E-2</v>
      </c>
      <c r="C156" s="43">
        <f t="shared" si="2"/>
        <v>9.4E-2</v>
      </c>
    </row>
    <row r="157" spans="1:3" x14ac:dyDescent="0.3">
      <c r="A157" s="41">
        <v>39089.458333333336</v>
      </c>
      <c r="B157" s="42">
        <v>0.121</v>
      </c>
      <c r="C157" s="43">
        <f t="shared" si="2"/>
        <v>0.121</v>
      </c>
    </row>
    <row r="158" spans="1:3" x14ac:dyDescent="0.3">
      <c r="A158" s="41">
        <v>39089.5</v>
      </c>
      <c r="B158" s="42">
        <v>0.10199999999999999</v>
      </c>
      <c r="C158" s="43">
        <f t="shared" si="2"/>
        <v>0.10199999999999999</v>
      </c>
    </row>
    <row r="159" spans="1:3" x14ac:dyDescent="0.3">
      <c r="A159" s="41">
        <v>39089.541666666664</v>
      </c>
      <c r="B159" s="42">
        <v>0.14000000000000001</v>
      </c>
      <c r="C159" s="43">
        <f t="shared" si="2"/>
        <v>0.14000000000000001</v>
      </c>
    </row>
    <row r="160" spans="1:3" x14ac:dyDescent="0.3">
      <c r="A160" s="41">
        <v>39089.583333333336</v>
      </c>
      <c r="B160" s="42">
        <v>0.11800000000000001</v>
      </c>
      <c r="C160" s="43">
        <f t="shared" si="2"/>
        <v>0.11800000000000001</v>
      </c>
    </row>
    <row r="161" spans="1:3" x14ac:dyDescent="0.3">
      <c r="A161" s="41">
        <v>39089.625</v>
      </c>
      <c r="B161" s="42">
        <v>0.157</v>
      </c>
      <c r="C161" s="43">
        <f t="shared" si="2"/>
        <v>0.157</v>
      </c>
    </row>
    <row r="162" spans="1:3" x14ac:dyDescent="0.3">
      <c r="A162" s="41">
        <v>39089.666666666664</v>
      </c>
      <c r="B162" s="42">
        <v>0.10800000000000001</v>
      </c>
      <c r="C162" s="43">
        <f t="shared" si="2"/>
        <v>0.10800000000000001</v>
      </c>
    </row>
    <row r="163" spans="1:3" x14ac:dyDescent="0.3">
      <c r="A163" s="41">
        <v>39089.708333333336</v>
      </c>
      <c r="B163" s="42">
        <v>0.11</v>
      </c>
      <c r="C163" s="43">
        <f t="shared" si="2"/>
        <v>0.11</v>
      </c>
    </row>
    <row r="164" spans="1:3" x14ac:dyDescent="0.3">
      <c r="A164" s="41">
        <v>39089.75</v>
      </c>
      <c r="B164" s="42">
        <v>0.152</v>
      </c>
      <c r="C164" s="43">
        <f t="shared" si="2"/>
        <v>0.152</v>
      </c>
    </row>
    <row r="165" spans="1:3" x14ac:dyDescent="0.3">
      <c r="A165" s="41">
        <v>39089.791666666664</v>
      </c>
      <c r="B165" s="42">
        <v>0.11199999999999999</v>
      </c>
      <c r="C165" s="43">
        <f t="shared" si="2"/>
        <v>0.11199999999999999</v>
      </c>
    </row>
    <row r="166" spans="1:3" x14ac:dyDescent="0.3">
      <c r="A166" s="41">
        <v>39089.833333333336</v>
      </c>
      <c r="B166" s="42">
        <v>0.13900000000000001</v>
      </c>
      <c r="C166" s="43">
        <f t="shared" si="2"/>
        <v>0.13900000000000001</v>
      </c>
    </row>
    <row r="167" spans="1:3" x14ac:dyDescent="0.3">
      <c r="A167" s="41">
        <v>39089.875</v>
      </c>
      <c r="B167" s="42">
        <v>0.10400000000000001</v>
      </c>
      <c r="C167" s="43">
        <f t="shared" si="2"/>
        <v>0.10400000000000001</v>
      </c>
    </row>
    <row r="168" spans="1:3" x14ac:dyDescent="0.3">
      <c r="A168" s="41">
        <v>39089.916666666664</v>
      </c>
      <c r="B168" s="42">
        <v>0.124</v>
      </c>
      <c r="C168" s="43">
        <f t="shared" si="2"/>
        <v>0.124</v>
      </c>
    </row>
    <row r="169" spans="1:3" x14ac:dyDescent="0.3">
      <c r="A169" s="41">
        <v>39089.958333333336</v>
      </c>
      <c r="B169" s="42">
        <v>0.159</v>
      </c>
      <c r="C169" s="43">
        <f t="shared" si="2"/>
        <v>0.159</v>
      </c>
    </row>
  </sheetData>
  <mergeCells count="3">
    <mergeCell ref="E1:R1"/>
    <mergeCell ref="H27:R28"/>
    <mergeCell ref="E25:R25"/>
  </mergeCell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A66"/>
  <sheetViews>
    <sheetView zoomScaleNormal="100" workbookViewId="0">
      <selection activeCell="D34" sqref="D34"/>
    </sheetView>
  </sheetViews>
  <sheetFormatPr defaultColWidth="9.21875" defaultRowHeight="14.4" x14ac:dyDescent="0.3"/>
  <cols>
    <col min="1" max="1" width="19" style="47" customWidth="1"/>
    <col min="2" max="2" width="21.44140625" style="47" customWidth="1"/>
    <col min="3" max="3" width="37.44140625" style="47" customWidth="1"/>
    <col min="4" max="4" width="13.77734375" style="47" customWidth="1"/>
    <col min="5" max="5" width="28.21875" style="47" customWidth="1"/>
    <col min="6" max="6" width="9.21875" style="47"/>
    <col min="7" max="7" width="15.44140625" style="47" customWidth="1"/>
    <col min="8" max="8" width="25.77734375" style="47" bestFit="1" customWidth="1"/>
    <col min="9" max="9" width="29.44140625" style="47" bestFit="1" customWidth="1"/>
    <col min="10" max="16384" width="9.21875" style="47"/>
  </cols>
  <sheetData>
    <row r="1" spans="1:27" s="45" customFormat="1" ht="18" x14ac:dyDescent="0.35">
      <c r="B1" s="400" t="s">
        <v>232</v>
      </c>
      <c r="C1" s="400"/>
      <c r="D1" s="400"/>
      <c r="E1" s="400"/>
      <c r="F1" s="400"/>
    </row>
    <row r="2" spans="1:27" ht="18" x14ac:dyDescent="0.35">
      <c r="A2" s="401" t="s">
        <v>233</v>
      </c>
      <c r="B2" s="402"/>
      <c r="C2" s="403"/>
      <c r="D2" s="46"/>
      <c r="E2" s="393" t="s">
        <v>119</v>
      </c>
      <c r="F2" s="394"/>
      <c r="G2" s="394"/>
      <c r="H2" s="394"/>
      <c r="I2" s="394"/>
      <c r="J2" s="394"/>
      <c r="K2" s="394"/>
      <c r="L2" s="395"/>
      <c r="N2" s="385" t="s">
        <v>168</v>
      </c>
      <c r="O2" s="385"/>
      <c r="P2" s="385"/>
      <c r="Q2" s="385"/>
      <c r="R2" s="385"/>
      <c r="S2" s="385"/>
      <c r="T2" s="385"/>
      <c r="U2" s="385"/>
      <c r="V2" s="385"/>
      <c r="W2" s="385"/>
      <c r="X2" s="385"/>
      <c r="Y2" s="385"/>
      <c r="Z2" s="385"/>
      <c r="AA2" s="385"/>
    </row>
    <row r="3" spans="1:27" x14ac:dyDescent="0.3">
      <c r="A3" s="48" t="s">
        <v>169</v>
      </c>
      <c r="B3" s="49" t="s">
        <v>42</v>
      </c>
      <c r="C3" s="50" t="s">
        <v>87</v>
      </c>
      <c r="E3" s="51"/>
      <c r="F3" s="52"/>
      <c r="G3" s="52"/>
      <c r="H3" s="52"/>
      <c r="I3" s="52"/>
      <c r="J3" s="52"/>
      <c r="K3" s="52"/>
      <c r="L3" s="53"/>
      <c r="N3" s="54" t="s">
        <v>234</v>
      </c>
    </row>
    <row r="4" spans="1:27" x14ac:dyDescent="0.3">
      <c r="A4" s="55" t="s">
        <v>235</v>
      </c>
      <c r="B4" s="115">
        <v>57.4</v>
      </c>
      <c r="C4" s="56" t="s">
        <v>140</v>
      </c>
      <c r="D4" s="46"/>
      <c r="E4" s="55"/>
      <c r="F4" s="54"/>
      <c r="G4" s="54"/>
      <c r="H4" s="54"/>
      <c r="I4" s="54"/>
      <c r="J4" s="54"/>
      <c r="K4" s="54"/>
      <c r="L4" s="57"/>
      <c r="N4" s="54" t="s">
        <v>236</v>
      </c>
    </row>
    <row r="5" spans="1:27" x14ac:dyDescent="0.3">
      <c r="A5" s="55" t="s">
        <v>237</v>
      </c>
      <c r="B5" s="116">
        <v>16.8</v>
      </c>
      <c r="C5" s="56" t="s">
        <v>140</v>
      </c>
      <c r="E5" s="55"/>
      <c r="F5" s="54"/>
      <c r="G5" s="54"/>
      <c r="H5" s="54"/>
      <c r="I5" s="54"/>
      <c r="J5" s="54"/>
      <c r="K5" s="54"/>
      <c r="L5" s="57"/>
      <c r="N5" s="54" t="s">
        <v>238</v>
      </c>
    </row>
    <row r="6" spans="1:27" x14ac:dyDescent="0.3">
      <c r="A6" s="55" t="s">
        <v>239</v>
      </c>
      <c r="B6" s="117">
        <f>(B4-B5)/100</f>
        <v>0.40599999999999992</v>
      </c>
      <c r="C6" s="56" t="s">
        <v>145</v>
      </c>
      <c r="E6" s="55"/>
      <c r="F6" s="54"/>
      <c r="G6" s="54"/>
      <c r="H6" s="54"/>
      <c r="I6" s="54"/>
      <c r="J6" s="54"/>
      <c r="K6" s="54"/>
      <c r="L6" s="57"/>
    </row>
    <row r="7" spans="1:27" x14ac:dyDescent="0.3">
      <c r="A7" s="55" t="s">
        <v>240</v>
      </c>
      <c r="B7" s="118">
        <v>1</v>
      </c>
      <c r="C7" s="56" t="s">
        <v>47</v>
      </c>
      <c r="E7" s="55"/>
      <c r="F7" s="54"/>
      <c r="G7" s="54"/>
      <c r="H7" s="54"/>
      <c r="I7" s="54"/>
      <c r="J7" s="54"/>
      <c r="K7" s="54"/>
      <c r="L7" s="57"/>
    </row>
    <row r="8" spans="1:27" x14ac:dyDescent="0.3">
      <c r="A8" s="58"/>
      <c r="B8" s="54"/>
      <c r="C8" s="57"/>
      <c r="D8" s="54"/>
      <c r="E8" s="55"/>
      <c r="F8" s="54"/>
      <c r="G8" s="54"/>
      <c r="H8" s="54"/>
      <c r="I8" s="54"/>
      <c r="J8" s="54"/>
      <c r="K8" s="54"/>
      <c r="L8" s="57"/>
      <c r="M8" s="8" t="s">
        <v>196</v>
      </c>
      <c r="N8" s="6"/>
      <c r="O8" s="6"/>
      <c r="P8" s="6"/>
      <c r="Q8" s="6"/>
    </row>
    <row r="9" spans="1:27" ht="18" x14ac:dyDescent="0.35">
      <c r="A9" s="390"/>
      <c r="B9" s="391"/>
      <c r="C9" s="392"/>
      <c r="D9" s="59"/>
      <c r="E9" s="55"/>
      <c r="F9" s="54"/>
      <c r="G9" s="54"/>
      <c r="H9" s="54"/>
      <c r="I9" s="54"/>
      <c r="J9" s="54"/>
      <c r="K9" s="54"/>
      <c r="L9" s="57"/>
      <c r="M9" s="9" t="s">
        <v>197</v>
      </c>
      <c r="N9" s="10"/>
      <c r="O9" s="10"/>
      <c r="P9" s="11"/>
      <c r="Q9" s="6" t="s">
        <v>198</v>
      </c>
    </row>
    <row r="10" spans="1:27" x14ac:dyDescent="0.3">
      <c r="D10" s="54"/>
      <c r="E10" s="55"/>
      <c r="F10" s="54"/>
      <c r="G10" s="54"/>
      <c r="H10" s="54"/>
      <c r="I10" s="54"/>
      <c r="J10" s="54"/>
      <c r="K10" s="54"/>
      <c r="L10" s="57"/>
      <c r="M10" s="9" t="s">
        <v>197</v>
      </c>
      <c r="N10" s="10"/>
      <c r="O10" s="12"/>
      <c r="P10" s="13"/>
      <c r="Q10" s="6" t="s">
        <v>199</v>
      </c>
    </row>
    <row r="11" spans="1:27" x14ac:dyDescent="0.3">
      <c r="A11" s="389" t="s">
        <v>241</v>
      </c>
      <c r="B11" s="389"/>
      <c r="C11" s="389"/>
      <c r="D11" s="60"/>
      <c r="E11" s="61"/>
      <c r="F11" s="54"/>
      <c r="G11" s="54"/>
      <c r="H11" s="54"/>
      <c r="I11" s="54"/>
      <c r="J11" s="54"/>
      <c r="K11" s="54"/>
      <c r="L11" s="57"/>
      <c r="M11" s="9" t="s">
        <v>197</v>
      </c>
      <c r="N11" s="6"/>
      <c r="O11" s="6"/>
      <c r="P11" s="14"/>
      <c r="Q11" s="6" t="s">
        <v>200</v>
      </c>
    </row>
    <row r="12" spans="1:27" ht="15" thickBot="1" x14ac:dyDescent="0.35">
      <c r="A12" s="62" t="s">
        <v>242</v>
      </c>
      <c r="B12" s="396" t="s">
        <v>243</v>
      </c>
      <c r="C12" s="411" t="s">
        <v>244</v>
      </c>
      <c r="D12" s="54"/>
      <c r="E12" s="55"/>
      <c r="F12" s="54"/>
      <c r="G12" s="54"/>
      <c r="H12" s="54"/>
      <c r="I12" s="54"/>
      <c r="J12" s="54"/>
      <c r="K12" s="54"/>
      <c r="L12" s="57"/>
      <c r="M12" s="9" t="s">
        <v>197</v>
      </c>
      <c r="N12" s="6"/>
      <c r="O12" s="6"/>
      <c r="P12" s="15"/>
      <c r="Q12" s="6" t="s">
        <v>201</v>
      </c>
    </row>
    <row r="13" spans="1:27" ht="15" thickTop="1" x14ac:dyDescent="0.3">
      <c r="A13" s="63"/>
      <c r="B13" s="397"/>
      <c r="C13" s="412"/>
      <c r="D13" s="54"/>
      <c r="E13" s="55"/>
      <c r="F13" s="54"/>
      <c r="G13" s="54"/>
      <c r="H13" s="54"/>
      <c r="I13" s="54"/>
      <c r="J13" s="54"/>
      <c r="K13" s="54"/>
      <c r="L13" s="57"/>
      <c r="M13" s="16" t="s">
        <v>197</v>
      </c>
      <c r="N13" s="17"/>
      <c r="O13" s="17"/>
      <c r="P13" s="18"/>
      <c r="Q13" s="17" t="s">
        <v>202</v>
      </c>
    </row>
    <row r="14" spans="1:27" x14ac:dyDescent="0.3">
      <c r="A14" s="47" t="s">
        <v>245</v>
      </c>
      <c r="B14" s="64">
        <f>(H37*$B$6*100 + $B$5)*$B$7</f>
        <v>21.885149999999999</v>
      </c>
      <c r="C14" s="65">
        <f>B14*24</f>
        <v>525.24360000000001</v>
      </c>
      <c r="E14" s="55"/>
      <c r="F14" s="54"/>
      <c r="G14" s="54"/>
      <c r="H14" s="54"/>
      <c r="I14" s="54"/>
      <c r="J14" s="54"/>
      <c r="K14" s="54"/>
      <c r="L14" s="57"/>
    </row>
    <row r="15" spans="1:27" x14ac:dyDescent="0.3">
      <c r="A15" s="47" t="s">
        <v>246</v>
      </c>
      <c r="B15" s="64">
        <f t="shared" ref="B15:B20" si="0">(H38*$B$6*100 + $B$5)*$B$7</f>
        <v>21.930824999999999</v>
      </c>
      <c r="C15" s="65">
        <f t="shared" ref="C15:C20" si="1">B15*24</f>
        <v>526.33979999999997</v>
      </c>
      <c r="D15" s="54"/>
      <c r="E15" s="55"/>
      <c r="F15" s="54"/>
      <c r="G15" s="54"/>
      <c r="H15" s="54"/>
      <c r="I15" s="54"/>
      <c r="J15" s="54"/>
      <c r="K15" s="54"/>
      <c r="L15" s="57"/>
    </row>
    <row r="16" spans="1:27" x14ac:dyDescent="0.3">
      <c r="A16" s="47" t="s">
        <v>247</v>
      </c>
      <c r="B16" s="64">
        <f t="shared" si="0"/>
        <v>21.825941666666665</v>
      </c>
      <c r="C16" s="65">
        <f>B16*24</f>
        <v>523.82259999999997</v>
      </c>
      <c r="D16" s="54"/>
      <c r="E16" s="55"/>
      <c r="F16" s="54"/>
      <c r="G16" s="54"/>
      <c r="H16" s="54"/>
      <c r="I16" s="54"/>
      <c r="J16" s="54"/>
      <c r="K16" s="54"/>
      <c r="L16" s="57"/>
    </row>
    <row r="17" spans="1:12" x14ac:dyDescent="0.3">
      <c r="A17" s="47" t="s">
        <v>248</v>
      </c>
      <c r="B17" s="64">
        <f t="shared" si="0"/>
        <v>22.025558333333333</v>
      </c>
      <c r="C17" s="65">
        <f t="shared" si="1"/>
        <v>528.61339999999996</v>
      </c>
      <c r="E17" s="55"/>
      <c r="F17" s="54"/>
      <c r="G17" s="54"/>
      <c r="H17" s="54"/>
      <c r="I17" s="54"/>
      <c r="J17" s="54"/>
      <c r="K17" s="54"/>
      <c r="L17" s="57"/>
    </row>
    <row r="18" spans="1:12" x14ac:dyDescent="0.3">
      <c r="A18" s="47" t="s">
        <v>249</v>
      </c>
      <c r="B18" s="64">
        <f t="shared" si="0"/>
        <v>21.643241666666668</v>
      </c>
      <c r="C18" s="65">
        <f t="shared" si="1"/>
        <v>519.43780000000004</v>
      </c>
      <c r="E18" s="55"/>
      <c r="F18" s="54"/>
      <c r="G18" s="54"/>
      <c r="H18" s="54"/>
      <c r="I18" s="54"/>
      <c r="J18" s="54"/>
      <c r="K18" s="54"/>
      <c r="L18" s="57"/>
    </row>
    <row r="19" spans="1:12" x14ac:dyDescent="0.3">
      <c r="A19" s="47" t="s">
        <v>250</v>
      </c>
      <c r="B19" s="64">
        <f t="shared" si="0"/>
        <v>21.536666666666665</v>
      </c>
      <c r="C19" s="65">
        <f t="shared" si="1"/>
        <v>516.88</v>
      </c>
      <c r="E19" s="55"/>
      <c r="F19" s="54"/>
      <c r="G19" s="54"/>
      <c r="H19" s="54"/>
      <c r="I19" s="54"/>
      <c r="J19" s="54"/>
      <c r="K19" s="54"/>
      <c r="L19" s="57"/>
    </row>
    <row r="20" spans="1:12" x14ac:dyDescent="0.3">
      <c r="A20" s="45" t="s">
        <v>251</v>
      </c>
      <c r="B20" s="64">
        <f t="shared" si="0"/>
        <v>21.688916666666668</v>
      </c>
      <c r="C20" s="65">
        <f t="shared" si="1"/>
        <v>520.53399999999999</v>
      </c>
      <c r="E20" s="55"/>
      <c r="F20" s="54"/>
      <c r="G20" s="54"/>
      <c r="H20" s="54"/>
      <c r="I20" s="54"/>
      <c r="J20" s="54"/>
      <c r="K20" s="54"/>
      <c r="L20" s="57"/>
    </row>
    <row r="21" spans="1:12" x14ac:dyDescent="0.3">
      <c r="A21" s="398" t="s">
        <v>252</v>
      </c>
      <c r="B21" s="398"/>
      <c r="C21" s="65">
        <f>SUM(C14:C20)</f>
        <v>3660.8712000000005</v>
      </c>
      <c r="E21" s="55"/>
      <c r="F21" s="54"/>
      <c r="G21" s="54"/>
      <c r="H21" s="54"/>
      <c r="I21" s="54"/>
      <c r="J21" s="54"/>
      <c r="K21" s="54"/>
      <c r="L21" s="57"/>
    </row>
    <row r="22" spans="1:12" x14ac:dyDescent="0.3">
      <c r="A22" s="399" t="s">
        <v>253</v>
      </c>
      <c r="B22" s="399"/>
      <c r="C22" s="65">
        <f>C21*52</f>
        <v>190365.30240000002</v>
      </c>
      <c r="E22" s="55"/>
      <c r="F22" s="54"/>
      <c r="G22" s="54"/>
      <c r="H22" s="54"/>
      <c r="I22" s="54"/>
      <c r="J22" s="54"/>
      <c r="K22" s="54"/>
      <c r="L22" s="57"/>
    </row>
    <row r="23" spans="1:12" x14ac:dyDescent="0.3">
      <c r="E23" s="55"/>
      <c r="F23" s="54"/>
      <c r="G23" s="54"/>
      <c r="H23" s="54"/>
      <c r="I23" s="54"/>
      <c r="J23" s="54"/>
      <c r="K23" s="54"/>
      <c r="L23" s="57"/>
    </row>
    <row r="24" spans="1:12" x14ac:dyDescent="0.3">
      <c r="E24" s="55"/>
      <c r="F24" s="54"/>
      <c r="G24" s="54"/>
      <c r="H24" s="54"/>
      <c r="I24" s="54"/>
      <c r="J24" s="54"/>
      <c r="K24" s="54"/>
      <c r="L24" s="57"/>
    </row>
    <row r="25" spans="1:12" x14ac:dyDescent="0.3">
      <c r="A25" s="401" t="s">
        <v>254</v>
      </c>
      <c r="B25" s="402"/>
      <c r="C25" s="403"/>
      <c r="D25" s="46" t="s">
        <v>255</v>
      </c>
      <c r="E25" s="55"/>
      <c r="F25" s="54"/>
      <c r="G25" s="54"/>
      <c r="H25" s="54"/>
      <c r="I25" s="54"/>
      <c r="J25" s="54"/>
      <c r="K25" s="54"/>
      <c r="L25" s="57"/>
    </row>
    <row r="26" spans="1:12" x14ac:dyDescent="0.3">
      <c r="A26" s="48" t="s">
        <v>256</v>
      </c>
      <c r="B26" s="49" t="s">
        <v>42</v>
      </c>
      <c r="C26" s="50" t="s">
        <v>87</v>
      </c>
      <c r="E26" s="55"/>
      <c r="F26" s="54"/>
      <c r="G26" s="54"/>
      <c r="H26" s="54"/>
      <c r="I26" s="54"/>
      <c r="J26" s="54"/>
      <c r="K26" s="54"/>
      <c r="L26" s="57"/>
    </row>
    <row r="27" spans="1:12" x14ac:dyDescent="0.3">
      <c r="A27" s="55" t="s">
        <v>257</v>
      </c>
      <c r="B27" s="66">
        <v>5.36</v>
      </c>
      <c r="C27" s="56" t="s">
        <v>258</v>
      </c>
      <c r="E27" s="55"/>
      <c r="F27" s="54"/>
      <c r="G27" s="54"/>
      <c r="H27" s="54"/>
      <c r="I27" s="54"/>
      <c r="J27" s="54"/>
      <c r="K27" s="54"/>
      <c r="L27" s="57"/>
    </row>
    <row r="28" spans="1:12" x14ac:dyDescent="0.3">
      <c r="A28" s="55" t="s">
        <v>259</v>
      </c>
      <c r="B28" s="66">
        <v>3.28</v>
      </c>
      <c r="C28" s="56" t="s">
        <v>258</v>
      </c>
      <c r="E28" s="55"/>
      <c r="F28" s="54"/>
      <c r="G28" s="54"/>
      <c r="H28" s="54"/>
      <c r="I28" s="54"/>
      <c r="J28" s="54"/>
      <c r="K28" s="54"/>
      <c r="L28" s="57"/>
    </row>
    <row r="29" spans="1:12" x14ac:dyDescent="0.3">
      <c r="A29" s="55" t="s">
        <v>260</v>
      </c>
      <c r="B29" s="67" t="s">
        <v>261</v>
      </c>
      <c r="C29" s="56" t="s">
        <v>262</v>
      </c>
      <c r="E29" s="55"/>
      <c r="F29" s="54"/>
      <c r="G29" s="54"/>
      <c r="H29" s="54"/>
      <c r="I29" s="54"/>
      <c r="J29" s="54"/>
      <c r="K29" s="54"/>
      <c r="L29" s="57"/>
    </row>
    <row r="30" spans="1:12" x14ac:dyDescent="0.3">
      <c r="A30" s="55" t="s">
        <v>263</v>
      </c>
      <c r="B30" s="66">
        <v>0.93899999999999995</v>
      </c>
      <c r="C30" s="56" t="s">
        <v>264</v>
      </c>
      <c r="E30" s="55"/>
      <c r="F30" s="54"/>
      <c r="G30" s="54"/>
      <c r="H30" s="54"/>
      <c r="I30" s="54"/>
      <c r="J30" s="54"/>
      <c r="K30" s="54"/>
      <c r="L30" s="57"/>
    </row>
    <row r="31" spans="1:12" x14ac:dyDescent="0.3">
      <c r="A31" s="55" t="s">
        <v>265</v>
      </c>
      <c r="B31" s="66">
        <v>1.0229999999999999</v>
      </c>
      <c r="C31" s="56" t="s">
        <v>264</v>
      </c>
      <c r="E31" s="68"/>
      <c r="F31" s="45"/>
      <c r="G31" s="45"/>
      <c r="H31" s="45"/>
      <c r="I31" s="45"/>
      <c r="J31" s="45"/>
      <c r="K31" s="45"/>
      <c r="L31" s="69"/>
    </row>
    <row r="32" spans="1:12" x14ac:dyDescent="0.3">
      <c r="A32" s="68" t="s">
        <v>266</v>
      </c>
      <c r="B32" s="66">
        <v>10.7</v>
      </c>
      <c r="C32" s="56" t="s">
        <v>267</v>
      </c>
      <c r="E32" s="54"/>
      <c r="F32" s="54"/>
      <c r="G32" s="54"/>
      <c r="H32" s="54"/>
      <c r="I32" s="54"/>
      <c r="J32" s="54"/>
      <c r="K32" s="54"/>
      <c r="L32" s="54"/>
    </row>
    <row r="34" spans="1:9" ht="20.399999999999999" x14ac:dyDescent="0.45">
      <c r="A34" s="390" t="s">
        <v>268</v>
      </c>
      <c r="B34" s="391"/>
      <c r="C34" s="391"/>
      <c r="D34" s="70"/>
    </row>
    <row r="35" spans="1:9" ht="23.25" customHeight="1" x14ac:dyDescent="0.3">
      <c r="A35" s="413"/>
      <c r="B35" s="414"/>
      <c r="C35" s="414"/>
      <c r="D35" s="415"/>
      <c r="G35" s="386" t="s">
        <v>269</v>
      </c>
      <c r="H35" s="387"/>
      <c r="I35" s="388"/>
    </row>
    <row r="36" spans="1:9" ht="21" thickBot="1" x14ac:dyDescent="0.5">
      <c r="A36" s="390" t="s">
        <v>270</v>
      </c>
      <c r="B36" s="391"/>
      <c r="C36" s="391"/>
      <c r="D36" s="392"/>
      <c r="G36" s="71" t="s">
        <v>271</v>
      </c>
      <c r="H36" s="72" t="s">
        <v>272</v>
      </c>
      <c r="I36" s="73" t="s">
        <v>228</v>
      </c>
    </row>
    <row r="37" spans="1:9" ht="15.6" thickTop="1" thickBot="1" x14ac:dyDescent="0.35">
      <c r="G37" s="55" t="s">
        <v>245</v>
      </c>
      <c r="H37" s="74">
        <f>AVERAGE('1. Data usage profile'!B2:B25)</f>
        <v>0.12525</v>
      </c>
      <c r="I37" s="74">
        <f>AVERAGE('1. Data usage profile'!C2:C25)</f>
        <v>0.12525</v>
      </c>
    </row>
    <row r="38" spans="1:9" ht="15.6" thickTop="1" thickBot="1" x14ac:dyDescent="0.35">
      <c r="G38" s="55" t="s">
        <v>246</v>
      </c>
      <c r="H38" s="74">
        <f>AVERAGE('1. Data usage profile'!B26:B49)</f>
        <v>0.12637500000000002</v>
      </c>
      <c r="I38" s="74">
        <f>AVERAGE('1. Data usage profile'!C26:C49)</f>
        <v>0.12637500000000002</v>
      </c>
    </row>
    <row r="39" spans="1:9" ht="15.6" thickTop="1" thickBot="1" x14ac:dyDescent="0.35">
      <c r="A39" s="416" t="s">
        <v>273</v>
      </c>
      <c r="B39" s="416"/>
      <c r="C39" s="416"/>
      <c r="D39" s="416"/>
      <c r="E39" s="417"/>
      <c r="G39" s="55" t="s">
        <v>247</v>
      </c>
      <c r="H39" s="74">
        <f>AVERAGE('1. Data usage profile'!B50:B73)</f>
        <v>0.12379166666666669</v>
      </c>
      <c r="I39" s="74">
        <f>AVERAGE('1. Data usage profile'!C50:C73)</f>
        <v>0.12379166666666669</v>
      </c>
    </row>
    <row r="40" spans="1:9" ht="15.6" thickTop="1" thickBot="1" x14ac:dyDescent="0.35">
      <c r="A40" s="62" t="s">
        <v>242</v>
      </c>
      <c r="B40" s="404" t="s">
        <v>274</v>
      </c>
      <c r="C40" s="406" t="s">
        <v>275</v>
      </c>
      <c r="D40" s="406" t="s">
        <v>276</v>
      </c>
      <c r="E40" s="381" t="s">
        <v>244</v>
      </c>
      <c r="G40" s="55" t="s">
        <v>248</v>
      </c>
      <c r="H40" s="74">
        <f>AVERAGE('1. Data usage profile'!B74:B97)</f>
        <v>0.12870833333333331</v>
      </c>
      <c r="I40" s="74">
        <f>AVERAGE('1. Data usage profile'!C74:C97)</f>
        <v>0.12870833333333331</v>
      </c>
    </row>
    <row r="41" spans="1:9" ht="15.6" thickTop="1" thickBot="1" x14ac:dyDescent="0.35">
      <c r="A41" s="63"/>
      <c r="B41" s="405"/>
      <c r="C41" s="407"/>
      <c r="D41" s="407"/>
      <c r="E41" s="382"/>
      <c r="G41" s="55" t="s">
        <v>249</v>
      </c>
      <c r="H41" s="74">
        <f>AVERAGE('1. Data usage profile'!B98:B121)</f>
        <v>0.11929166666666668</v>
      </c>
      <c r="I41" s="74">
        <f>AVERAGE('1. Data usage profile'!C98:C121)</f>
        <v>0.11929166666666668</v>
      </c>
    </row>
    <row r="42" spans="1:9" ht="15.6" thickTop="1" thickBot="1" x14ac:dyDescent="0.35">
      <c r="A42" s="47" t="s">
        <v>245</v>
      </c>
      <c r="B42" s="64">
        <f t="shared" ref="B42:B48" si="2">((H37*$B$27) + ((1-H37)*$B$28))</f>
        <v>3.5405199999999999</v>
      </c>
      <c r="C42" s="64">
        <f>($B$32 * (($B$30+$B$31)/2)*H37*I37)</f>
        <v>0.16466763729374997</v>
      </c>
      <c r="D42" s="64">
        <f>C42+B42</f>
        <v>3.7051876372937498</v>
      </c>
      <c r="E42" s="64">
        <f t="shared" ref="E42:E48" si="3">24*D42</f>
        <v>88.924503295049988</v>
      </c>
      <c r="G42" s="55" t="s">
        <v>250</v>
      </c>
      <c r="H42" s="74">
        <f>AVERAGE('1. Data usage profile'!B122:B145)</f>
        <v>0.11666666666666665</v>
      </c>
      <c r="I42" s="74">
        <f>AVERAGE('1. Data usage profile'!C122:C145)</f>
        <v>0.11666666666666665</v>
      </c>
    </row>
    <row r="43" spans="1:9" ht="15.6" thickTop="1" thickBot="1" x14ac:dyDescent="0.35">
      <c r="A43" s="47" t="s">
        <v>246</v>
      </c>
      <c r="B43" s="64">
        <f t="shared" si="2"/>
        <v>3.5428600000000001</v>
      </c>
      <c r="C43" s="64">
        <f t="shared" ref="C43:C48" si="4">($B$32 * (($B$30+$B$31)/2)*H38*I38)</f>
        <v>0.16763902344843751</v>
      </c>
      <c r="D43" s="64">
        <f t="shared" ref="D43:D48" si="5">C43+B43</f>
        <v>3.7104990234484374</v>
      </c>
      <c r="E43" s="64">
        <f t="shared" si="3"/>
        <v>89.051976562762491</v>
      </c>
      <c r="F43" s="75"/>
      <c r="G43" s="68" t="s">
        <v>251</v>
      </c>
      <c r="H43" s="74">
        <f>AVERAGE('1. Data usage profile'!B146:B169)</f>
        <v>0.12041666666666671</v>
      </c>
      <c r="I43" s="74">
        <f>AVERAGE('1. Data usage profile'!C146:C169)</f>
        <v>0.12041666666666671</v>
      </c>
    </row>
    <row r="44" spans="1:9" ht="15" thickTop="1" x14ac:dyDescent="0.3">
      <c r="A44" s="47" t="s">
        <v>247</v>
      </c>
      <c r="B44" s="64">
        <f t="shared" si="2"/>
        <v>3.5374866666666662</v>
      </c>
      <c r="C44" s="64">
        <f t="shared" si="4"/>
        <v>0.16085538528593754</v>
      </c>
      <c r="D44" s="64">
        <f t="shared" si="5"/>
        <v>3.6983420519526038</v>
      </c>
      <c r="E44" s="64">
        <f t="shared" si="3"/>
        <v>88.760209246862487</v>
      </c>
      <c r="F44" s="75"/>
    </row>
    <row r="45" spans="1:9" x14ac:dyDescent="0.3">
      <c r="A45" s="47" t="s">
        <v>248</v>
      </c>
      <c r="B45" s="64">
        <f t="shared" si="2"/>
        <v>3.5477133333333333</v>
      </c>
      <c r="C45" s="64">
        <f t="shared" si="4"/>
        <v>0.17388660097343744</v>
      </c>
      <c r="D45" s="64">
        <f t="shared" si="5"/>
        <v>3.7215999343067709</v>
      </c>
      <c r="E45" s="64">
        <f t="shared" si="3"/>
        <v>89.31839842336251</v>
      </c>
      <c r="F45" s="75"/>
    </row>
    <row r="46" spans="1:9" x14ac:dyDescent="0.3">
      <c r="A46" s="47" t="s">
        <v>249</v>
      </c>
      <c r="B46" s="64">
        <f t="shared" si="2"/>
        <v>3.5281266666666666</v>
      </c>
      <c r="C46" s="64">
        <f t="shared" si="4"/>
        <v>0.14937330757343753</v>
      </c>
      <c r="D46" s="64">
        <f t="shared" si="5"/>
        <v>3.6774999742401042</v>
      </c>
      <c r="E46" s="64">
        <f t="shared" si="3"/>
        <v>88.259999381762498</v>
      </c>
      <c r="F46" s="75"/>
    </row>
    <row r="47" spans="1:9" x14ac:dyDescent="0.3">
      <c r="A47" s="47" t="s">
        <v>250</v>
      </c>
      <c r="B47" s="64">
        <f t="shared" si="2"/>
        <v>3.5226666666666664</v>
      </c>
      <c r="C47" s="64">
        <f t="shared" si="4"/>
        <v>0.14287174999999996</v>
      </c>
      <c r="D47" s="64">
        <f t="shared" si="5"/>
        <v>3.6655384166666662</v>
      </c>
      <c r="E47" s="64">
        <f t="shared" si="3"/>
        <v>87.972921999999983</v>
      </c>
      <c r="F47" s="75"/>
    </row>
    <row r="48" spans="1:9" x14ac:dyDescent="0.3">
      <c r="A48" s="45" t="s">
        <v>251</v>
      </c>
      <c r="B48" s="64">
        <f t="shared" si="2"/>
        <v>3.5304666666666664</v>
      </c>
      <c r="C48" s="64">
        <f t="shared" si="4"/>
        <v>0.1522039723437501</v>
      </c>
      <c r="D48" s="64">
        <f t="shared" si="5"/>
        <v>3.6826706390104165</v>
      </c>
      <c r="E48" s="76">
        <f t="shared" si="3"/>
        <v>88.384095336249999</v>
      </c>
      <c r="F48" s="75"/>
    </row>
    <row r="49" spans="1:5" x14ac:dyDescent="0.3">
      <c r="A49" s="398" t="s">
        <v>252</v>
      </c>
      <c r="B49" s="398"/>
      <c r="E49" s="64">
        <f>SUM(E42:E48)</f>
        <v>620.67210424604991</v>
      </c>
    </row>
    <row r="50" spans="1:5" x14ac:dyDescent="0.3">
      <c r="A50" s="399" t="s">
        <v>253</v>
      </c>
      <c r="B50" s="399"/>
      <c r="C50" s="45"/>
      <c r="D50" s="45"/>
      <c r="E50" s="64">
        <f>E49*52</f>
        <v>32274.949420794597</v>
      </c>
    </row>
    <row r="54" spans="1:5" ht="15" customHeight="1" x14ac:dyDescent="0.3">
      <c r="E54" s="54"/>
    </row>
    <row r="55" spans="1:5" ht="15" customHeight="1" x14ac:dyDescent="0.3">
      <c r="A55" s="408" t="s">
        <v>277</v>
      </c>
      <c r="B55" s="409"/>
      <c r="C55" s="409"/>
      <c r="D55" s="410"/>
      <c r="E55" s="77"/>
    </row>
    <row r="56" spans="1:5" x14ac:dyDescent="0.3">
      <c r="A56" s="78" t="s">
        <v>242</v>
      </c>
      <c r="B56" s="404" t="s">
        <v>278</v>
      </c>
      <c r="C56" s="406" t="s">
        <v>279</v>
      </c>
      <c r="D56" s="381" t="s">
        <v>280</v>
      </c>
      <c r="E56" s="54"/>
    </row>
    <row r="57" spans="1:5" x14ac:dyDescent="0.3">
      <c r="A57" s="79"/>
      <c r="B57" s="405"/>
      <c r="C57" s="407"/>
      <c r="D57" s="382"/>
      <c r="E57" s="54"/>
    </row>
    <row r="58" spans="1:5" x14ac:dyDescent="0.3">
      <c r="A58" s="47" t="s">
        <v>245</v>
      </c>
      <c r="B58" s="65">
        <f>C14</f>
        <v>525.24360000000001</v>
      </c>
      <c r="C58" s="64">
        <f>E42</f>
        <v>88.924503295049988</v>
      </c>
      <c r="D58" s="64">
        <f>B58+C58</f>
        <v>614.16810329505006</v>
      </c>
      <c r="E58" s="54"/>
    </row>
    <row r="59" spans="1:5" x14ac:dyDescent="0.3">
      <c r="A59" s="47" t="s">
        <v>246</v>
      </c>
      <c r="B59" s="65">
        <f t="shared" ref="B59:B64" si="6">C15</f>
        <v>526.33979999999997</v>
      </c>
      <c r="C59" s="64">
        <f t="shared" ref="C59:C64" si="7">E43</f>
        <v>89.051976562762491</v>
      </c>
      <c r="D59" s="64">
        <f t="shared" ref="D59:D64" si="8">B59+C59</f>
        <v>615.39177656276252</v>
      </c>
      <c r="E59" s="54"/>
    </row>
    <row r="60" spans="1:5" x14ac:dyDescent="0.3">
      <c r="A60" s="47" t="s">
        <v>247</v>
      </c>
      <c r="B60" s="65">
        <f t="shared" si="6"/>
        <v>523.82259999999997</v>
      </c>
      <c r="C60" s="64">
        <f t="shared" si="7"/>
        <v>88.760209246862487</v>
      </c>
      <c r="D60" s="64">
        <f t="shared" si="8"/>
        <v>612.58280924686244</v>
      </c>
    </row>
    <row r="61" spans="1:5" x14ac:dyDescent="0.3">
      <c r="A61" s="47" t="s">
        <v>248</v>
      </c>
      <c r="B61" s="65">
        <f t="shared" si="6"/>
        <v>528.61339999999996</v>
      </c>
      <c r="C61" s="64">
        <f t="shared" si="7"/>
        <v>89.31839842336251</v>
      </c>
      <c r="D61" s="64">
        <f t="shared" si="8"/>
        <v>617.93179842336247</v>
      </c>
    </row>
    <row r="62" spans="1:5" x14ac:dyDescent="0.3">
      <c r="A62" s="47" t="s">
        <v>249</v>
      </c>
      <c r="B62" s="65">
        <f t="shared" si="6"/>
        <v>519.43780000000004</v>
      </c>
      <c r="C62" s="64">
        <f t="shared" si="7"/>
        <v>88.259999381762498</v>
      </c>
      <c r="D62" s="64">
        <f t="shared" si="8"/>
        <v>607.69779938176248</v>
      </c>
    </row>
    <row r="63" spans="1:5" x14ac:dyDescent="0.3">
      <c r="A63" s="47" t="s">
        <v>250</v>
      </c>
      <c r="B63" s="65">
        <f t="shared" si="6"/>
        <v>516.88</v>
      </c>
      <c r="C63" s="64">
        <f t="shared" si="7"/>
        <v>87.972921999999983</v>
      </c>
      <c r="D63" s="64">
        <f t="shared" si="8"/>
        <v>604.85292200000004</v>
      </c>
    </row>
    <row r="64" spans="1:5" x14ac:dyDescent="0.3">
      <c r="A64" s="45" t="s">
        <v>251</v>
      </c>
      <c r="B64" s="65">
        <f t="shared" si="6"/>
        <v>520.53399999999999</v>
      </c>
      <c r="C64" s="64">
        <f t="shared" si="7"/>
        <v>88.384095336249999</v>
      </c>
      <c r="D64" s="64">
        <f t="shared" si="8"/>
        <v>608.91809533624996</v>
      </c>
    </row>
    <row r="65" spans="1:4" ht="18" x14ac:dyDescent="0.35">
      <c r="A65" s="383" t="s">
        <v>281</v>
      </c>
      <c r="B65" s="384"/>
      <c r="C65" s="384"/>
      <c r="D65" s="80">
        <f>(E50+C22)/1000</f>
        <v>222.64025182079459</v>
      </c>
    </row>
    <row r="66" spans="1:4" x14ac:dyDescent="0.3">
      <c r="D66" s="81"/>
    </row>
  </sheetData>
  <mergeCells count="27">
    <mergeCell ref="B1:F1"/>
    <mergeCell ref="A2:C2"/>
    <mergeCell ref="B56:B57"/>
    <mergeCell ref="C56:C57"/>
    <mergeCell ref="D56:D57"/>
    <mergeCell ref="A55:D55"/>
    <mergeCell ref="C12:C13"/>
    <mergeCell ref="A50:B50"/>
    <mergeCell ref="A25:C25"/>
    <mergeCell ref="A35:D35"/>
    <mergeCell ref="A36:D36"/>
    <mergeCell ref="A39:E39"/>
    <mergeCell ref="A49:B49"/>
    <mergeCell ref="B40:B41"/>
    <mergeCell ref="C40:C41"/>
    <mergeCell ref="D40:D41"/>
    <mergeCell ref="E40:E41"/>
    <mergeCell ref="A65:C65"/>
    <mergeCell ref="N2:AA2"/>
    <mergeCell ref="G35:I35"/>
    <mergeCell ref="A11:C11"/>
    <mergeCell ref="A9:C9"/>
    <mergeCell ref="E2:L2"/>
    <mergeCell ref="B12:B13"/>
    <mergeCell ref="A34:C34"/>
    <mergeCell ref="A21:B21"/>
    <mergeCell ref="A22:B22"/>
  </mergeCells>
  <hyperlinks>
    <hyperlink ref="D25" location="'References + Formulae'!A1" display="[2]" xr:uid="{00000000-0004-0000-0600-000000000000}"/>
  </hyperlink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R28"/>
  <sheetViews>
    <sheetView zoomScale="115" zoomScaleNormal="115" workbookViewId="0">
      <selection activeCell="H30" sqref="H30"/>
    </sheetView>
  </sheetViews>
  <sheetFormatPr defaultColWidth="9.21875" defaultRowHeight="14.4" x14ac:dyDescent="0.3"/>
  <cols>
    <col min="1" max="1" width="44.44140625" style="2" bestFit="1" customWidth="1"/>
    <col min="2" max="2" width="13.77734375" style="2" bestFit="1" customWidth="1"/>
    <col min="3" max="3" width="9.44140625" style="2" customWidth="1"/>
    <col min="4" max="4" width="4.44140625" style="2" customWidth="1"/>
    <col min="5" max="8" width="9.21875" style="2"/>
    <col min="9" max="9" width="10.44140625" style="2" bestFit="1" customWidth="1"/>
    <col min="10" max="11" width="10.21875" style="2" bestFit="1" customWidth="1"/>
    <col min="12" max="12" width="15.44140625" style="2" bestFit="1" customWidth="1"/>
    <col min="13" max="16384" width="9.21875" style="2"/>
  </cols>
  <sheetData>
    <row r="1" spans="1:18" s="17" customFormat="1" ht="18" x14ac:dyDescent="0.35">
      <c r="A1" s="418" t="s">
        <v>117</v>
      </c>
      <c r="B1" s="418"/>
      <c r="C1" s="418"/>
      <c r="D1" s="418"/>
      <c r="E1" s="82"/>
      <c r="F1" s="82"/>
      <c r="G1" s="82"/>
      <c r="H1" s="82"/>
    </row>
    <row r="2" spans="1:18" x14ac:dyDescent="0.3">
      <c r="A2" s="375" t="s">
        <v>282</v>
      </c>
      <c r="B2" s="376"/>
      <c r="C2" s="419"/>
      <c r="E2" s="380" t="s">
        <v>168</v>
      </c>
      <c r="F2" s="380"/>
      <c r="G2" s="380"/>
      <c r="H2" s="380"/>
      <c r="I2" s="380"/>
      <c r="J2" s="380"/>
      <c r="K2" s="380"/>
      <c r="L2" s="380"/>
      <c r="M2" s="380"/>
      <c r="N2" s="380"/>
      <c r="O2" s="380"/>
      <c r="P2" s="380"/>
      <c r="Q2" s="380"/>
      <c r="R2" s="380"/>
    </row>
    <row r="3" spans="1:18" x14ac:dyDescent="0.3">
      <c r="A3" s="83" t="s">
        <v>169</v>
      </c>
      <c r="B3" s="84" t="s">
        <v>42</v>
      </c>
      <c r="C3" s="85" t="s">
        <v>87</v>
      </c>
      <c r="D3" s="86" t="s">
        <v>283</v>
      </c>
      <c r="E3" s="44" t="s">
        <v>284</v>
      </c>
    </row>
    <row r="4" spans="1:18" x14ac:dyDescent="0.3">
      <c r="A4" s="5" t="s">
        <v>285</v>
      </c>
      <c r="B4" s="118">
        <v>2</v>
      </c>
      <c r="C4" s="7" t="s">
        <v>286</v>
      </c>
      <c r="D4" s="86" t="s">
        <v>287</v>
      </c>
      <c r="E4" s="44" t="s">
        <v>288</v>
      </c>
    </row>
    <row r="5" spans="1:18" x14ac:dyDescent="0.3">
      <c r="A5" s="5" t="s">
        <v>289</v>
      </c>
      <c r="B5" s="118">
        <v>12</v>
      </c>
      <c r="C5" s="7" t="s">
        <v>290</v>
      </c>
      <c r="D5" s="86" t="s">
        <v>287</v>
      </c>
      <c r="E5" s="44" t="s">
        <v>291</v>
      </c>
    </row>
    <row r="6" spans="1:18" x14ac:dyDescent="0.3">
      <c r="A6" s="5" t="s">
        <v>292</v>
      </c>
      <c r="B6" s="118">
        <v>10</v>
      </c>
      <c r="C6" s="7" t="s">
        <v>293</v>
      </c>
      <c r="D6" s="86" t="s">
        <v>283</v>
      </c>
      <c r="E6" s="44" t="s">
        <v>294</v>
      </c>
    </row>
    <row r="7" spans="1:18" x14ac:dyDescent="0.3">
      <c r="A7" s="5" t="s">
        <v>295</v>
      </c>
      <c r="B7" s="118">
        <v>3.7</v>
      </c>
      <c r="C7" s="7" t="s">
        <v>140</v>
      </c>
      <c r="D7" s="86" t="s">
        <v>287</v>
      </c>
      <c r="E7" s="44" t="s">
        <v>296</v>
      </c>
    </row>
    <row r="8" spans="1:18" x14ac:dyDescent="0.3">
      <c r="A8" s="5" t="s">
        <v>297</v>
      </c>
      <c r="B8" s="118">
        <f>B9*2</f>
        <v>1.0818713450292399E-5</v>
      </c>
      <c r="C8" s="87" t="s">
        <v>298</v>
      </c>
      <c r="D8" s="86"/>
      <c r="E8" s="44" t="s">
        <v>299</v>
      </c>
    </row>
    <row r="9" spans="1:18" x14ac:dyDescent="0.3">
      <c r="A9" s="5" t="s">
        <v>300</v>
      </c>
      <c r="B9" s="118">
        <f>B7/(B12*3600)</f>
        <v>5.4093567251461994E-6</v>
      </c>
      <c r="C9" s="87" t="s">
        <v>298</v>
      </c>
      <c r="D9" s="86"/>
      <c r="E9" s="44" t="s">
        <v>301</v>
      </c>
    </row>
    <row r="10" spans="1:18" x14ac:dyDescent="0.3">
      <c r="A10" s="5" t="s">
        <v>302</v>
      </c>
      <c r="B10" s="126">
        <f>Dashboard!E8/Dashboard!E10</f>
        <v>283.23699421965318</v>
      </c>
      <c r="C10" s="7" t="s">
        <v>303</v>
      </c>
      <c r="E10" s="44" t="s">
        <v>304</v>
      </c>
    </row>
    <row r="11" spans="1:18" x14ac:dyDescent="0.3">
      <c r="A11" s="5" t="s">
        <v>305</v>
      </c>
      <c r="B11" s="118">
        <v>0</v>
      </c>
      <c r="C11" s="7" t="s">
        <v>303</v>
      </c>
      <c r="E11" s="44" t="s">
        <v>306</v>
      </c>
    </row>
    <row r="12" spans="1:18" x14ac:dyDescent="0.3">
      <c r="A12" s="5" t="s">
        <v>307</v>
      </c>
      <c r="B12" s="118">
        <v>190</v>
      </c>
      <c r="C12" s="7" t="s">
        <v>308</v>
      </c>
      <c r="D12" s="86" t="s">
        <v>287</v>
      </c>
      <c r="E12" s="44" t="s">
        <v>309</v>
      </c>
    </row>
    <row r="13" spans="1:18" x14ac:dyDescent="0.3">
      <c r="A13" s="5" t="s">
        <v>310</v>
      </c>
      <c r="B13" s="118">
        <v>2.5</v>
      </c>
      <c r="C13" s="7" t="s">
        <v>140</v>
      </c>
      <c r="D13" s="86" t="s">
        <v>287</v>
      </c>
      <c r="E13" s="44" t="s">
        <v>311</v>
      </c>
    </row>
    <row r="14" spans="1:18" x14ac:dyDescent="0.3">
      <c r="A14" s="5" t="s">
        <v>312</v>
      </c>
      <c r="B14" s="118">
        <v>4380</v>
      </c>
      <c r="C14" s="7" t="s">
        <v>108</v>
      </c>
    </row>
    <row r="15" spans="1:18" x14ac:dyDescent="0.3">
      <c r="A15" s="5" t="s">
        <v>313</v>
      </c>
      <c r="B15" s="118">
        <v>0.25</v>
      </c>
      <c r="C15" s="7" t="s">
        <v>140</v>
      </c>
    </row>
    <row r="16" spans="1:18" x14ac:dyDescent="0.3">
      <c r="A16" s="5" t="s">
        <v>314</v>
      </c>
      <c r="B16" s="118">
        <v>4380</v>
      </c>
      <c r="C16" s="7" t="s">
        <v>108</v>
      </c>
      <c r="E16" s="8" t="s">
        <v>196</v>
      </c>
      <c r="F16" s="6"/>
      <c r="G16" s="6"/>
      <c r="H16" s="6"/>
      <c r="I16" s="6"/>
    </row>
    <row r="17" spans="1:12" x14ac:dyDescent="0.3">
      <c r="A17" s="16" t="s">
        <v>101</v>
      </c>
      <c r="B17" s="88">
        <f>Dashboard!E10</f>
        <v>173</v>
      </c>
      <c r="C17" s="19" t="s">
        <v>47</v>
      </c>
      <c r="E17" s="9" t="s">
        <v>197</v>
      </c>
      <c r="F17" s="10"/>
      <c r="G17" s="10"/>
      <c r="H17" s="11"/>
      <c r="I17" s="6" t="s">
        <v>198</v>
      </c>
    </row>
    <row r="18" spans="1:12" x14ac:dyDescent="0.3">
      <c r="E18" s="9" t="s">
        <v>197</v>
      </c>
      <c r="F18" s="10"/>
      <c r="G18" s="12"/>
      <c r="H18" s="13"/>
      <c r="I18" s="6" t="s">
        <v>199</v>
      </c>
    </row>
    <row r="19" spans="1:12" x14ac:dyDescent="0.3">
      <c r="E19" s="9" t="s">
        <v>197</v>
      </c>
      <c r="F19" s="6"/>
      <c r="G19" s="6"/>
      <c r="H19" s="14"/>
      <c r="I19" s="6" t="s">
        <v>200</v>
      </c>
    </row>
    <row r="20" spans="1:12" ht="15" thickBot="1" x14ac:dyDescent="0.35">
      <c r="A20" s="375" t="s">
        <v>21</v>
      </c>
      <c r="B20" s="376"/>
      <c r="C20" s="419"/>
      <c r="E20" s="9" t="s">
        <v>197</v>
      </c>
      <c r="F20" s="6"/>
      <c r="G20" s="6"/>
      <c r="H20" s="15"/>
      <c r="I20" s="6" t="s">
        <v>201</v>
      </c>
    </row>
    <row r="21" spans="1:12" ht="15" thickTop="1" x14ac:dyDescent="0.3">
      <c r="A21" s="83" t="s">
        <v>315</v>
      </c>
      <c r="B21" s="84" t="s">
        <v>42</v>
      </c>
      <c r="C21" s="85" t="s">
        <v>87</v>
      </c>
      <c r="E21" s="16" t="s">
        <v>197</v>
      </c>
      <c r="F21" s="17"/>
      <c r="G21" s="17"/>
      <c r="H21" s="18"/>
      <c r="I21" s="17" t="s">
        <v>202</v>
      </c>
    </row>
    <row r="22" spans="1:12" x14ac:dyDescent="0.3">
      <c r="A22" s="5" t="s">
        <v>316</v>
      </c>
      <c r="B22" s="89">
        <f>(B4*B5*B6)/3600</f>
        <v>6.6666666666666666E-2</v>
      </c>
      <c r="C22" s="7" t="s">
        <v>70</v>
      </c>
    </row>
    <row r="23" spans="1:12" x14ac:dyDescent="0.3">
      <c r="A23" s="5" t="s">
        <v>317</v>
      </c>
      <c r="B23" s="90">
        <f>B8*1000*B11</f>
        <v>0</v>
      </c>
      <c r="C23" s="7" t="s">
        <v>70</v>
      </c>
    </row>
    <row r="24" spans="1:12" x14ac:dyDescent="0.3">
      <c r="A24" s="5" t="s">
        <v>318</v>
      </c>
      <c r="B24" s="90">
        <f>B9*B10*1000</f>
        <v>1.5321299394922763</v>
      </c>
      <c r="C24" s="7" t="s">
        <v>70</v>
      </c>
    </row>
    <row r="25" spans="1:12" x14ac:dyDescent="0.3">
      <c r="A25" s="5" t="s">
        <v>319</v>
      </c>
      <c r="B25" s="13">
        <f>B14*B13</f>
        <v>10950</v>
      </c>
      <c r="C25" s="7" t="s">
        <v>70</v>
      </c>
    </row>
    <row r="26" spans="1:12" x14ac:dyDescent="0.3">
      <c r="A26" s="5" t="s">
        <v>320</v>
      </c>
      <c r="B26" s="13">
        <f>B15*B16</f>
        <v>1095</v>
      </c>
      <c r="C26" s="7" t="s">
        <v>70</v>
      </c>
      <c r="L26" s="91"/>
    </row>
    <row r="27" spans="1:12" x14ac:dyDescent="0.3">
      <c r="A27" s="5" t="s">
        <v>321</v>
      </c>
      <c r="B27" s="89">
        <f>SUM(B22:B26)/1000</f>
        <v>12.046598796606158</v>
      </c>
      <c r="C27" s="7" t="s">
        <v>75</v>
      </c>
    </row>
    <row r="28" spans="1:12" x14ac:dyDescent="0.3">
      <c r="A28" s="16" t="s">
        <v>322</v>
      </c>
      <c r="B28" s="92">
        <f>B27*B17</f>
        <v>2084.0615918128656</v>
      </c>
      <c r="C28" s="19" t="s">
        <v>75</v>
      </c>
    </row>
  </sheetData>
  <mergeCells count="4">
    <mergeCell ref="A1:D1"/>
    <mergeCell ref="A20:C20"/>
    <mergeCell ref="A2:C2"/>
    <mergeCell ref="E2:R2"/>
  </mergeCells>
  <hyperlinks>
    <hyperlink ref="D3" location="'References + Formulae'!A1" display="[3]" xr:uid="{00000000-0004-0000-0700-000000000000}"/>
    <hyperlink ref="D6" location="'References + Formulae'!A1" display="[3]" xr:uid="{00000000-0004-0000-0700-000001000000}"/>
    <hyperlink ref="D4" location="'References + Formulae'!A1" display="[4]" xr:uid="{00000000-0004-0000-0700-000002000000}"/>
    <hyperlink ref="D5" location="'References + Formulae'!A1" display="[4]" xr:uid="{00000000-0004-0000-0700-000003000000}"/>
    <hyperlink ref="D12" location="'References + Formulae'!A1" display="[4]" xr:uid="{00000000-0004-0000-0700-000004000000}"/>
    <hyperlink ref="D13" location="'References + Formulae'!A1" display="[4]" xr:uid="{00000000-0004-0000-0700-000005000000}"/>
    <hyperlink ref="D7" location="'References + Formulae'!A1" display="[4]" xr:uid="{00000000-0004-0000-0700-000006000000}"/>
  </hyperlinks>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2:U50"/>
  <sheetViews>
    <sheetView zoomScaleNormal="100" workbookViewId="0">
      <selection activeCell="K9" sqref="K9"/>
    </sheetView>
  </sheetViews>
  <sheetFormatPr defaultColWidth="9.21875" defaultRowHeight="14.4" x14ac:dyDescent="0.3"/>
  <cols>
    <col min="1" max="1" width="3" style="2" customWidth="1"/>
    <col min="2" max="13" width="9.21875" style="2"/>
    <col min="14" max="14" width="13.44140625" style="2" bestFit="1" customWidth="1"/>
    <col min="15" max="15" width="12.77734375" style="2" customWidth="1"/>
    <col min="16" max="16" width="27.44140625" style="2" bestFit="1" customWidth="1"/>
    <col min="17" max="17" width="9.21875" style="2"/>
    <col min="18" max="18" width="19" style="2" customWidth="1"/>
    <col min="19" max="16384" width="9.21875" style="2"/>
  </cols>
  <sheetData>
    <row r="2" spans="2:21" ht="18" x14ac:dyDescent="0.35">
      <c r="B2" s="420" t="s">
        <v>323</v>
      </c>
      <c r="C2" s="420"/>
      <c r="D2" s="420"/>
      <c r="E2" s="420"/>
      <c r="F2" s="420"/>
      <c r="G2" s="6"/>
      <c r="H2" s="6"/>
      <c r="I2" s="6"/>
      <c r="J2" s="6"/>
      <c r="K2" s="6"/>
      <c r="L2" s="6"/>
      <c r="M2" s="6"/>
      <c r="N2" s="6"/>
      <c r="O2" s="6"/>
      <c r="P2" s="6"/>
      <c r="Q2" s="6"/>
      <c r="R2" s="6"/>
      <c r="S2" s="6"/>
      <c r="T2" s="6"/>
      <c r="U2" s="6"/>
    </row>
    <row r="3" spans="2:21" ht="15.6" x14ac:dyDescent="0.3">
      <c r="B3" s="424" t="s">
        <v>324</v>
      </c>
      <c r="C3" s="421"/>
      <c r="D3" s="421"/>
      <c r="E3" s="421"/>
      <c r="F3" s="422"/>
      <c r="G3" s="3"/>
      <c r="H3" s="3"/>
      <c r="I3" s="93" t="s">
        <v>325</v>
      </c>
      <c r="J3" s="3"/>
      <c r="K3" s="3"/>
      <c r="L3" s="94" t="s">
        <v>326</v>
      </c>
      <c r="M3" s="3"/>
      <c r="N3" s="193" t="s">
        <v>327</v>
      </c>
      <c r="O3" s="194" t="s">
        <v>328</v>
      </c>
      <c r="P3" s="195" t="s">
        <v>329</v>
      </c>
      <c r="Q3" s="3"/>
      <c r="R3" s="95" t="s">
        <v>330</v>
      </c>
      <c r="S3" s="3"/>
      <c r="T3" s="3"/>
      <c r="U3" s="4"/>
    </row>
    <row r="4" spans="2:21" x14ac:dyDescent="0.3">
      <c r="B4" s="96"/>
      <c r="C4" s="3"/>
      <c r="D4" s="3"/>
      <c r="E4" s="3"/>
      <c r="F4" s="3"/>
      <c r="G4" s="6"/>
      <c r="H4" s="6"/>
      <c r="I4" s="6"/>
      <c r="J4" s="6"/>
      <c r="K4" s="6"/>
      <c r="L4" s="6" t="s">
        <v>331</v>
      </c>
      <c r="M4" s="6">
        <f>P14</f>
        <v>16.8</v>
      </c>
      <c r="N4" s="234">
        <v>1</v>
      </c>
      <c r="O4" s="235">
        <v>98.8</v>
      </c>
      <c r="P4" s="236">
        <v>57.4</v>
      </c>
      <c r="Q4" s="6"/>
      <c r="R4" s="22" t="s">
        <v>332</v>
      </c>
      <c r="S4" s="17"/>
      <c r="T4" s="17"/>
      <c r="U4" s="19"/>
    </row>
    <row r="5" spans="2:21" ht="18" x14ac:dyDescent="0.35">
      <c r="B5" s="97"/>
      <c r="C5" s="98"/>
      <c r="D5" s="98"/>
      <c r="E5" s="98"/>
      <c r="F5" s="6"/>
      <c r="G5" s="6"/>
      <c r="H5" s="6"/>
      <c r="L5" s="6" t="s">
        <v>333</v>
      </c>
      <c r="M5" s="99">
        <f>(P4-P14)/(O4)</f>
        <v>0.41093117408906876</v>
      </c>
      <c r="N5" s="234">
        <v>0.9</v>
      </c>
      <c r="O5" s="235">
        <v>90.36</v>
      </c>
      <c r="P5" s="236">
        <v>50.6</v>
      </c>
      <c r="Q5" s="6"/>
      <c r="R5" s="6" t="s">
        <v>334</v>
      </c>
      <c r="S5" s="6">
        <v>1</v>
      </c>
      <c r="T5" s="6"/>
      <c r="U5" s="7"/>
    </row>
    <row r="6" spans="2:21" x14ac:dyDescent="0.3">
      <c r="B6" s="5" t="s">
        <v>335</v>
      </c>
      <c r="C6" s="6"/>
      <c r="D6" s="6"/>
      <c r="E6" s="6"/>
      <c r="F6" s="6"/>
      <c r="G6" s="6"/>
      <c r="H6" s="6"/>
      <c r="I6" s="6"/>
      <c r="J6" s="6"/>
      <c r="K6" s="6"/>
      <c r="L6" s="6"/>
      <c r="M6" s="6"/>
      <c r="N6" s="234">
        <v>0.8</v>
      </c>
      <c r="O6" s="235">
        <v>80.099999999999994</v>
      </c>
      <c r="P6" s="236">
        <v>44.7</v>
      </c>
      <c r="Q6" s="6"/>
      <c r="R6" s="6" t="s">
        <v>336</v>
      </c>
      <c r="S6" s="6">
        <v>8</v>
      </c>
      <c r="T6" s="6"/>
      <c r="U6" s="7"/>
    </row>
    <row r="7" spans="2:21" x14ac:dyDescent="0.3">
      <c r="B7" s="8" t="s">
        <v>337</v>
      </c>
      <c r="C7" s="6" t="s">
        <v>338</v>
      </c>
      <c r="D7" s="6"/>
      <c r="E7" s="6"/>
      <c r="F7" s="6"/>
      <c r="G7" s="6"/>
      <c r="H7" s="6"/>
      <c r="I7" s="6"/>
      <c r="J7" s="6"/>
      <c r="K7" s="6"/>
      <c r="L7" s="6"/>
      <c r="M7" s="6"/>
      <c r="N7" s="234">
        <v>0.7</v>
      </c>
      <c r="O7" s="235">
        <v>70.3</v>
      </c>
      <c r="P7" s="236">
        <v>40.1</v>
      </c>
      <c r="Q7" s="6"/>
      <c r="R7" s="6" t="s">
        <v>339</v>
      </c>
      <c r="S7" s="6">
        <v>16</v>
      </c>
      <c r="T7" s="6"/>
      <c r="U7" s="7"/>
    </row>
    <row r="8" spans="2:21" x14ac:dyDescent="0.3">
      <c r="B8" s="8" t="s">
        <v>237</v>
      </c>
      <c r="C8" s="6" t="s">
        <v>340</v>
      </c>
      <c r="D8" s="6"/>
      <c r="E8" s="6"/>
      <c r="F8" s="6"/>
      <c r="G8" s="6"/>
      <c r="H8" s="6"/>
      <c r="I8" s="6"/>
      <c r="J8" s="6"/>
      <c r="K8" s="6"/>
      <c r="L8" s="6"/>
      <c r="M8" s="6"/>
      <c r="N8" s="234">
        <v>0.6</v>
      </c>
      <c r="O8" s="235">
        <v>60.3</v>
      </c>
      <c r="P8" s="236">
        <v>35.799999999999997</v>
      </c>
      <c r="Q8" s="6"/>
      <c r="R8" s="6" t="s">
        <v>341</v>
      </c>
      <c r="S8" s="6">
        <v>16</v>
      </c>
      <c r="T8" s="6"/>
      <c r="U8" s="7"/>
    </row>
    <row r="9" spans="2:21" x14ac:dyDescent="0.3">
      <c r="B9" s="8" t="s">
        <v>342</v>
      </c>
      <c r="C9" s="6" t="s">
        <v>343</v>
      </c>
      <c r="D9" s="6"/>
      <c r="E9" s="6"/>
      <c r="F9" s="6"/>
      <c r="G9" s="6"/>
      <c r="H9" s="6"/>
      <c r="I9" s="6"/>
      <c r="J9" s="6"/>
      <c r="K9" s="6"/>
      <c r="L9" s="6"/>
      <c r="M9" s="6"/>
      <c r="N9" s="234">
        <v>0.5</v>
      </c>
      <c r="O9" s="235">
        <v>49.6</v>
      </c>
      <c r="P9" s="236">
        <v>31.6</v>
      </c>
      <c r="Q9" s="6"/>
      <c r="R9" s="6"/>
      <c r="S9" s="6"/>
      <c r="T9" s="6"/>
      <c r="U9" s="7"/>
    </row>
    <row r="10" spans="2:21" x14ac:dyDescent="0.3">
      <c r="B10" s="8" t="s">
        <v>344</v>
      </c>
      <c r="C10" s="6" t="s">
        <v>345</v>
      </c>
      <c r="D10" s="6"/>
      <c r="E10" s="6"/>
      <c r="F10" s="6"/>
      <c r="G10" s="6"/>
      <c r="H10" s="6"/>
      <c r="I10" s="6"/>
      <c r="J10" s="6"/>
      <c r="K10" s="6"/>
      <c r="L10" s="6"/>
      <c r="M10" s="6"/>
      <c r="N10" s="234">
        <v>0.4</v>
      </c>
      <c r="O10" s="235">
        <v>39.9</v>
      </c>
      <c r="P10" s="236">
        <v>28.3</v>
      </c>
      <c r="Q10" s="6"/>
      <c r="R10" s="6"/>
      <c r="S10" s="6"/>
      <c r="T10" s="6"/>
      <c r="U10" s="7"/>
    </row>
    <row r="11" spans="2:21" x14ac:dyDescent="0.3">
      <c r="B11" s="100"/>
      <c r="C11" s="6"/>
      <c r="D11" s="6"/>
      <c r="E11" s="6"/>
      <c r="F11" s="6"/>
      <c r="G11" s="6"/>
      <c r="H11" s="6"/>
      <c r="I11" s="6"/>
      <c r="L11" s="6"/>
      <c r="M11" s="6"/>
      <c r="N11" s="234">
        <v>0.3</v>
      </c>
      <c r="O11" s="235">
        <v>29.9</v>
      </c>
      <c r="P11" s="236">
        <v>25.6</v>
      </c>
      <c r="Q11" s="6"/>
      <c r="R11" s="6"/>
      <c r="S11" s="6"/>
      <c r="T11" s="6"/>
      <c r="U11" s="7"/>
    </row>
    <row r="12" spans="2:21" x14ac:dyDescent="0.3">
      <c r="B12" s="100"/>
      <c r="C12" s="6"/>
      <c r="D12" s="6"/>
      <c r="E12" s="6"/>
      <c r="F12" s="6"/>
      <c r="G12" s="6"/>
      <c r="H12" s="6"/>
      <c r="I12" s="6"/>
      <c r="L12" s="6"/>
      <c r="M12" s="6"/>
      <c r="N12" s="234">
        <v>0.2</v>
      </c>
      <c r="O12" s="235">
        <v>20</v>
      </c>
      <c r="P12" s="236">
        <v>23.2</v>
      </c>
      <c r="Q12" s="6"/>
      <c r="R12" s="6"/>
      <c r="S12" s="6"/>
      <c r="T12" s="6"/>
      <c r="U12" s="7"/>
    </row>
    <row r="13" spans="2:21" x14ac:dyDescent="0.3">
      <c r="B13" s="100"/>
      <c r="C13" s="6"/>
      <c r="D13" s="6"/>
      <c r="E13" s="6"/>
      <c r="F13" s="6"/>
      <c r="G13" s="6"/>
      <c r="H13" s="6"/>
      <c r="I13" s="6"/>
      <c r="L13" s="6"/>
      <c r="M13" s="6"/>
      <c r="N13" s="234">
        <v>0.1</v>
      </c>
      <c r="O13" s="235">
        <v>10</v>
      </c>
      <c r="P13" s="236">
        <v>20.7</v>
      </c>
      <c r="Q13" s="6"/>
      <c r="R13" s="6"/>
      <c r="S13" s="6"/>
      <c r="T13" s="6"/>
      <c r="U13" s="7"/>
    </row>
    <row r="14" spans="2:21" x14ac:dyDescent="0.3">
      <c r="B14" s="16"/>
      <c r="C14" s="17"/>
      <c r="D14" s="17"/>
      <c r="E14" s="17"/>
      <c r="F14" s="17"/>
      <c r="G14" s="17"/>
      <c r="H14" s="17"/>
      <c r="I14" s="17"/>
      <c r="J14" s="17"/>
      <c r="K14" s="17"/>
      <c r="L14" s="17"/>
      <c r="M14" s="17"/>
      <c r="N14" s="196"/>
      <c r="O14" s="197" t="s">
        <v>346</v>
      </c>
      <c r="P14" s="198">
        <v>16.8</v>
      </c>
      <c r="Q14" s="17"/>
      <c r="R14" s="17"/>
      <c r="S14" s="17"/>
      <c r="T14" s="17"/>
      <c r="U14" s="19"/>
    </row>
    <row r="15" spans="2:21" x14ac:dyDescent="0.3">
      <c r="G15" s="6"/>
      <c r="H15" s="6"/>
      <c r="I15" s="6"/>
      <c r="J15" s="6"/>
      <c r="K15" s="6"/>
      <c r="L15" s="6"/>
      <c r="M15" s="6"/>
      <c r="N15" s="6"/>
    </row>
    <row r="16" spans="2:21" x14ac:dyDescent="0.3">
      <c r="B16" s="192"/>
      <c r="C16" s="421" t="s">
        <v>347</v>
      </c>
      <c r="D16" s="421"/>
      <c r="E16" s="421"/>
      <c r="F16" s="421"/>
      <c r="G16" s="422"/>
      <c r="H16" s="3"/>
      <c r="I16" s="3"/>
      <c r="J16" s="3"/>
      <c r="K16" s="3"/>
      <c r="L16" s="3"/>
      <c r="M16" s="3"/>
      <c r="N16" s="3"/>
      <c r="O16" s="3"/>
      <c r="P16" s="3"/>
      <c r="Q16" s="3"/>
      <c r="R16" s="3"/>
      <c r="S16" s="3"/>
      <c r="T16" s="3"/>
      <c r="U16" s="4"/>
    </row>
    <row r="17" spans="2:21" ht="15.6" x14ac:dyDescent="0.3">
      <c r="B17" s="5"/>
      <c r="C17" s="6"/>
      <c r="D17" s="6"/>
      <c r="E17" s="6"/>
      <c r="F17" s="6"/>
      <c r="G17" s="6"/>
      <c r="H17" s="6"/>
      <c r="I17" s="6"/>
      <c r="J17" s="423" t="s">
        <v>348</v>
      </c>
      <c r="K17" s="423"/>
      <c r="L17" s="423"/>
      <c r="M17" s="423"/>
      <c r="N17" s="6"/>
      <c r="O17" s="6"/>
      <c r="P17" s="6"/>
      <c r="Q17" s="6"/>
      <c r="R17" s="6"/>
      <c r="S17" s="6"/>
      <c r="T17" s="6"/>
      <c r="U17" s="7"/>
    </row>
    <row r="18" spans="2:21" x14ac:dyDescent="0.3">
      <c r="B18" s="100" t="s">
        <v>349</v>
      </c>
      <c r="C18" s="6"/>
      <c r="D18" s="6"/>
      <c r="E18" s="6"/>
      <c r="F18" s="6"/>
      <c r="G18" s="6"/>
      <c r="H18" s="6"/>
      <c r="I18" s="6"/>
      <c r="J18" s="6"/>
      <c r="K18" s="6"/>
      <c r="L18" s="6"/>
      <c r="M18" s="101" t="s">
        <v>350</v>
      </c>
      <c r="N18" s="6"/>
      <c r="O18" s="6"/>
      <c r="P18" s="6"/>
      <c r="Q18" s="6"/>
      <c r="R18" s="6"/>
      <c r="S18" s="6"/>
      <c r="T18" s="6"/>
      <c r="U18" s="7"/>
    </row>
    <row r="19" spans="2:21" ht="20.399999999999999" x14ac:dyDescent="0.45">
      <c r="B19" s="102" t="s">
        <v>351</v>
      </c>
      <c r="C19" s="6"/>
      <c r="D19" s="6"/>
      <c r="E19" s="6"/>
      <c r="F19" s="6"/>
      <c r="G19" s="6"/>
      <c r="H19" s="6"/>
      <c r="I19" s="6"/>
      <c r="J19" s="6"/>
      <c r="K19" s="6"/>
      <c r="L19" s="6"/>
      <c r="M19" s="6"/>
      <c r="N19" s="6"/>
      <c r="O19" s="6"/>
      <c r="P19" s="6"/>
      <c r="Q19" s="6"/>
      <c r="R19" s="6"/>
      <c r="S19" s="6"/>
      <c r="T19" s="6"/>
      <c r="U19" s="7"/>
    </row>
    <row r="20" spans="2:21" x14ac:dyDescent="0.3">
      <c r="B20" s="8" t="s">
        <v>335</v>
      </c>
      <c r="C20" s="6"/>
      <c r="D20" s="6"/>
      <c r="E20" s="6"/>
      <c r="F20" s="6"/>
      <c r="G20" s="6"/>
      <c r="H20" s="6"/>
      <c r="I20" s="6"/>
      <c r="J20" s="6"/>
      <c r="K20" s="6"/>
      <c r="L20" s="6"/>
      <c r="M20" s="103" t="s">
        <v>335</v>
      </c>
      <c r="N20" s="6"/>
      <c r="O20" s="6"/>
      <c r="P20" s="6"/>
      <c r="Q20" s="6"/>
      <c r="R20" s="6"/>
      <c r="S20" s="6"/>
      <c r="T20" s="6"/>
      <c r="U20" s="7"/>
    </row>
    <row r="21" spans="2:21" ht="15.6" x14ac:dyDescent="0.35">
      <c r="B21" s="5" t="s">
        <v>352</v>
      </c>
      <c r="C21" s="6"/>
      <c r="D21" s="6"/>
      <c r="E21" s="6"/>
      <c r="F21" s="6"/>
      <c r="G21" s="6"/>
      <c r="H21" s="6"/>
      <c r="I21" s="6"/>
      <c r="J21" s="6"/>
      <c r="K21" s="6"/>
      <c r="L21" s="6"/>
      <c r="M21" s="101" t="s">
        <v>353</v>
      </c>
      <c r="N21" s="6"/>
      <c r="O21" s="6"/>
      <c r="P21" s="6"/>
      <c r="Q21" s="6"/>
      <c r="R21" s="6"/>
      <c r="S21" s="6"/>
      <c r="T21" s="6"/>
      <c r="U21" s="7"/>
    </row>
    <row r="22" spans="2:21" ht="15.6" x14ac:dyDescent="0.35">
      <c r="B22" s="104" t="s">
        <v>354</v>
      </c>
      <c r="C22" s="6"/>
      <c r="D22" s="6"/>
      <c r="E22" s="6"/>
      <c r="F22" s="6"/>
      <c r="G22" s="6"/>
      <c r="H22" s="6"/>
      <c r="I22" s="6"/>
      <c r="J22" s="6"/>
      <c r="K22" s="6"/>
      <c r="L22" s="6"/>
      <c r="M22" s="101" t="s">
        <v>355</v>
      </c>
      <c r="N22" s="6"/>
      <c r="O22" s="6"/>
      <c r="P22" s="6"/>
      <c r="Q22" s="6"/>
      <c r="R22" s="6"/>
      <c r="S22" s="6"/>
      <c r="T22" s="6"/>
      <c r="U22" s="7"/>
    </row>
    <row r="23" spans="2:21" ht="15.6" x14ac:dyDescent="0.35">
      <c r="B23" s="5" t="s">
        <v>356</v>
      </c>
      <c r="C23" s="6"/>
      <c r="D23" s="6"/>
      <c r="E23" s="6"/>
      <c r="F23" s="6"/>
      <c r="G23" s="6"/>
      <c r="H23" s="6"/>
      <c r="I23" s="6"/>
      <c r="J23" s="6"/>
      <c r="K23" s="6"/>
      <c r="L23" s="6"/>
      <c r="M23" s="101" t="s">
        <v>357</v>
      </c>
      <c r="N23" s="6"/>
      <c r="O23" s="6"/>
      <c r="P23" s="6"/>
      <c r="Q23" s="6"/>
      <c r="R23" s="6"/>
      <c r="S23" s="6"/>
      <c r="T23" s="6"/>
      <c r="U23" s="7"/>
    </row>
    <row r="24" spans="2:21" ht="18" x14ac:dyDescent="0.35">
      <c r="B24" s="8" t="s">
        <v>358</v>
      </c>
      <c r="C24" s="105"/>
      <c r="D24" s="105"/>
      <c r="E24" s="105"/>
      <c r="F24" s="98"/>
      <c r="G24" s="6"/>
      <c r="H24" s="6"/>
      <c r="I24" s="6"/>
      <c r="J24" s="6"/>
      <c r="K24" s="6"/>
      <c r="L24" s="6"/>
      <c r="M24" s="101" t="s">
        <v>359</v>
      </c>
      <c r="N24" s="6"/>
      <c r="O24" s="6"/>
      <c r="P24" s="6"/>
      <c r="Q24" s="6"/>
      <c r="R24" s="6"/>
      <c r="S24" s="6"/>
      <c r="T24" s="6"/>
      <c r="U24" s="7"/>
    </row>
    <row r="25" spans="2:21" ht="23.25" customHeight="1" x14ac:dyDescent="0.45">
      <c r="B25" s="102" t="s">
        <v>360</v>
      </c>
      <c r="C25" s="6"/>
      <c r="D25" s="6"/>
      <c r="E25" s="6"/>
      <c r="F25" s="6"/>
      <c r="G25" s="6"/>
      <c r="H25" s="6"/>
      <c r="I25" s="6"/>
      <c r="J25" s="6"/>
      <c r="K25" s="6"/>
      <c r="L25" s="6"/>
      <c r="M25" s="6"/>
      <c r="N25" s="6"/>
      <c r="O25" s="6"/>
      <c r="P25" s="6"/>
      <c r="Q25" s="6"/>
      <c r="R25" s="6"/>
      <c r="S25" s="6"/>
      <c r="T25" s="6"/>
      <c r="U25" s="7"/>
    </row>
    <row r="26" spans="2:21" ht="15.6" x14ac:dyDescent="0.35">
      <c r="B26" s="16" t="s">
        <v>361</v>
      </c>
      <c r="C26" s="17"/>
      <c r="D26" s="17"/>
      <c r="E26" s="17"/>
      <c r="F26" s="17"/>
      <c r="G26" s="17"/>
      <c r="H26" s="17"/>
      <c r="I26" s="17"/>
      <c r="J26" s="17"/>
      <c r="K26" s="17"/>
      <c r="L26" s="17"/>
      <c r="M26" s="17"/>
      <c r="N26" s="17"/>
      <c r="O26" s="17"/>
      <c r="P26" s="17"/>
      <c r="Q26" s="17"/>
      <c r="R26" s="17"/>
      <c r="S26" s="17"/>
      <c r="T26" s="17"/>
      <c r="U26" s="19"/>
    </row>
    <row r="27" spans="2:21" x14ac:dyDescent="0.3">
      <c r="G27" s="6"/>
      <c r="H27" s="6"/>
      <c r="I27" s="6"/>
      <c r="J27" s="6"/>
      <c r="K27" s="6"/>
      <c r="L27" s="6"/>
      <c r="M27" s="6"/>
      <c r="N27" s="6"/>
      <c r="O27" s="6"/>
      <c r="P27" s="6"/>
      <c r="Q27" s="6"/>
      <c r="R27" s="6"/>
      <c r="S27" s="6"/>
      <c r="T27" s="6"/>
      <c r="U27" s="6"/>
    </row>
    <row r="28" spans="2:21" x14ac:dyDescent="0.3">
      <c r="B28" s="424" t="s">
        <v>362</v>
      </c>
      <c r="C28" s="421"/>
      <c r="D28" s="421"/>
      <c r="E28" s="421"/>
      <c r="F28" s="421"/>
      <c r="G28" s="422"/>
      <c r="H28" s="3"/>
      <c r="I28" s="3"/>
      <c r="J28" s="3"/>
      <c r="K28" s="3"/>
      <c r="L28" s="3"/>
      <c r="M28" s="3"/>
      <c r="N28" s="3"/>
      <c r="O28" s="3"/>
      <c r="P28" s="3"/>
      <c r="Q28" s="3"/>
      <c r="R28" s="3"/>
      <c r="S28" s="3"/>
      <c r="T28" s="3"/>
      <c r="U28" s="4"/>
    </row>
    <row r="29" spans="2:21" x14ac:dyDescent="0.3">
      <c r="B29" s="5"/>
      <c r="C29" s="6"/>
      <c r="D29" s="6"/>
      <c r="E29" s="6"/>
      <c r="F29" s="6"/>
      <c r="G29" s="6"/>
      <c r="H29" s="6"/>
      <c r="I29" s="6"/>
      <c r="J29" s="6"/>
      <c r="K29" s="6"/>
      <c r="L29" s="6"/>
      <c r="M29" s="6"/>
      <c r="N29" s="6"/>
      <c r="O29" s="6"/>
      <c r="P29" s="6"/>
      <c r="Q29" s="6"/>
      <c r="R29" s="6"/>
      <c r="S29" s="6"/>
      <c r="T29" s="6"/>
      <c r="U29" s="7"/>
    </row>
    <row r="30" spans="2:21" x14ac:dyDescent="0.3">
      <c r="B30" s="5"/>
      <c r="C30" s="6"/>
      <c r="D30" s="6"/>
      <c r="E30" s="6"/>
      <c r="F30" s="6"/>
      <c r="G30" s="6"/>
      <c r="H30" s="6"/>
      <c r="I30" s="6"/>
      <c r="J30" s="6"/>
      <c r="K30" s="6"/>
      <c r="L30" s="6"/>
      <c r="M30" s="6"/>
      <c r="N30" s="6"/>
      <c r="O30" s="6"/>
      <c r="P30" s="6"/>
      <c r="Q30" s="6"/>
      <c r="R30" s="6"/>
      <c r="S30" s="6"/>
      <c r="T30" s="6"/>
      <c r="U30" s="7"/>
    </row>
    <row r="31" spans="2:21" x14ac:dyDescent="0.3">
      <c r="B31" s="8"/>
      <c r="C31" s="6"/>
      <c r="D31" s="6"/>
      <c r="E31" s="6"/>
      <c r="F31" s="6"/>
      <c r="G31" s="6"/>
      <c r="H31" s="6"/>
      <c r="I31" s="6"/>
      <c r="K31" s="6"/>
      <c r="L31" s="6" t="s">
        <v>363</v>
      </c>
      <c r="M31" s="6"/>
      <c r="N31" s="6"/>
      <c r="O31" s="6"/>
      <c r="P31" s="6"/>
      <c r="Q31" s="6"/>
      <c r="R31" s="6"/>
      <c r="S31" s="6"/>
      <c r="T31" s="6"/>
      <c r="U31" s="7"/>
    </row>
    <row r="32" spans="2:21" x14ac:dyDescent="0.3">
      <c r="B32" s="8" t="s">
        <v>335</v>
      </c>
      <c r="C32" s="6"/>
      <c r="D32" s="6"/>
      <c r="E32" s="6"/>
      <c r="F32" s="6"/>
      <c r="G32" s="6"/>
      <c r="H32" s="6"/>
      <c r="I32" s="6"/>
      <c r="K32" s="6"/>
      <c r="L32" s="6"/>
      <c r="M32" s="6"/>
      <c r="N32" s="6"/>
      <c r="O32" s="6"/>
      <c r="P32" s="6"/>
      <c r="Q32" s="6"/>
      <c r="R32" s="6"/>
      <c r="S32" s="6"/>
      <c r="T32" s="6"/>
      <c r="U32" s="7"/>
    </row>
    <row r="33" spans="2:21" ht="15.6" x14ac:dyDescent="0.35">
      <c r="B33" s="8" t="s">
        <v>364</v>
      </c>
      <c r="C33" s="6" t="s">
        <v>365</v>
      </c>
      <c r="D33" s="6"/>
      <c r="E33" s="6"/>
      <c r="F33" s="6"/>
      <c r="G33" s="6"/>
      <c r="H33" s="6"/>
      <c r="I33" s="6"/>
      <c r="K33" s="6"/>
      <c r="L33" s="6"/>
      <c r="M33" s="6"/>
      <c r="N33" s="6"/>
      <c r="O33" s="6"/>
      <c r="P33" s="6"/>
      <c r="Q33" s="6"/>
      <c r="R33" s="6"/>
      <c r="S33" s="6"/>
      <c r="T33" s="6"/>
      <c r="U33" s="7"/>
    </row>
    <row r="34" spans="2:21" ht="15.6" x14ac:dyDescent="0.35">
      <c r="B34" s="8" t="s">
        <v>366</v>
      </c>
      <c r="C34" s="6" t="s">
        <v>367</v>
      </c>
      <c r="D34" s="6"/>
      <c r="E34" s="6"/>
      <c r="F34" s="6"/>
      <c r="G34" s="6"/>
      <c r="H34" s="6"/>
      <c r="I34" s="6"/>
      <c r="K34" s="6"/>
      <c r="L34" s="6"/>
      <c r="M34" s="6"/>
      <c r="N34" s="6"/>
      <c r="O34" s="6"/>
      <c r="P34" s="6"/>
      <c r="Q34" s="6"/>
      <c r="R34" s="6"/>
      <c r="S34" s="6"/>
      <c r="T34" s="6"/>
      <c r="U34" s="7"/>
    </row>
    <row r="35" spans="2:21" ht="15.6" x14ac:dyDescent="0.35">
      <c r="B35" s="8" t="s">
        <v>368</v>
      </c>
      <c r="C35" s="6" t="s">
        <v>369</v>
      </c>
      <c r="D35" s="6"/>
      <c r="E35" s="6"/>
      <c r="F35" s="6"/>
      <c r="G35" s="6"/>
      <c r="H35" s="6"/>
      <c r="I35" s="6"/>
      <c r="K35" s="6"/>
      <c r="L35" s="6"/>
      <c r="M35" s="6"/>
      <c r="N35" s="6"/>
      <c r="O35" s="6"/>
      <c r="P35" s="6"/>
      <c r="Q35" s="6"/>
      <c r="R35" s="6"/>
      <c r="S35" s="6"/>
      <c r="T35" s="6"/>
      <c r="U35" s="7"/>
    </row>
    <row r="36" spans="2:21" ht="15.6" x14ac:dyDescent="0.35">
      <c r="B36" s="8" t="s">
        <v>370</v>
      </c>
      <c r="C36" s="6" t="s">
        <v>371</v>
      </c>
      <c r="D36" s="6"/>
      <c r="E36" s="6"/>
      <c r="F36" s="6"/>
      <c r="G36" s="6"/>
      <c r="H36" s="6"/>
      <c r="I36" s="6"/>
      <c r="K36" s="6"/>
      <c r="L36" s="6"/>
      <c r="M36" s="6"/>
      <c r="N36" s="6"/>
      <c r="O36" s="6"/>
      <c r="P36" s="6"/>
      <c r="Q36" s="6"/>
      <c r="R36" s="6"/>
      <c r="S36" s="6"/>
      <c r="T36" s="6"/>
      <c r="U36" s="7"/>
    </row>
    <row r="37" spans="2:21" ht="15.6" x14ac:dyDescent="0.35">
      <c r="B37" s="8" t="s">
        <v>372</v>
      </c>
      <c r="C37" s="6" t="s">
        <v>373</v>
      </c>
      <c r="D37" s="6"/>
      <c r="E37" s="6"/>
      <c r="F37" s="6"/>
      <c r="G37" s="6"/>
      <c r="H37" s="6"/>
      <c r="I37" s="6"/>
      <c r="K37" s="6"/>
      <c r="L37" s="6"/>
      <c r="M37" s="6"/>
      <c r="N37" s="6"/>
      <c r="O37" s="6"/>
      <c r="P37" s="6"/>
      <c r="Q37" s="6"/>
      <c r="R37" s="6"/>
      <c r="S37" s="6"/>
      <c r="T37" s="6"/>
      <c r="U37" s="7"/>
    </row>
    <row r="38" spans="2:21" ht="15.6" x14ac:dyDescent="0.35">
      <c r="B38" s="8" t="s">
        <v>374</v>
      </c>
      <c r="C38" s="6" t="s">
        <v>375</v>
      </c>
      <c r="D38" s="6"/>
      <c r="E38" s="6"/>
      <c r="F38" s="6"/>
      <c r="G38" s="6"/>
      <c r="H38" s="6"/>
      <c r="I38" s="6"/>
      <c r="K38" s="6"/>
      <c r="L38" s="6"/>
      <c r="M38" s="6"/>
      <c r="N38" s="6"/>
      <c r="O38" s="6"/>
      <c r="P38" s="6"/>
      <c r="Q38" s="6"/>
      <c r="R38" s="6"/>
      <c r="S38" s="6"/>
      <c r="T38" s="6"/>
      <c r="U38" s="7"/>
    </row>
    <row r="39" spans="2:21" ht="15.6" x14ac:dyDescent="0.35">
      <c r="B39" s="8" t="s">
        <v>376</v>
      </c>
      <c r="C39" s="6" t="s">
        <v>377</v>
      </c>
      <c r="D39" s="6"/>
      <c r="E39" s="6"/>
      <c r="F39" s="6"/>
      <c r="G39" s="6"/>
      <c r="H39" s="6"/>
      <c r="I39" s="6"/>
      <c r="K39" s="6"/>
      <c r="L39" s="6"/>
      <c r="M39" s="6"/>
      <c r="N39" s="6"/>
      <c r="O39" s="6"/>
      <c r="P39" s="6"/>
      <c r="Q39" s="6"/>
      <c r="R39" s="6"/>
      <c r="S39" s="6"/>
      <c r="T39" s="6"/>
      <c r="U39" s="7"/>
    </row>
    <row r="40" spans="2:21" ht="15.6" x14ac:dyDescent="0.35">
      <c r="B40" s="8" t="s">
        <v>378</v>
      </c>
      <c r="C40" s="6" t="s">
        <v>379</v>
      </c>
      <c r="D40" s="6"/>
      <c r="E40" s="6"/>
      <c r="F40" s="6"/>
      <c r="G40" s="6"/>
      <c r="H40" s="6"/>
      <c r="I40" s="6"/>
      <c r="K40" s="6"/>
      <c r="L40" s="6"/>
      <c r="M40" s="6"/>
      <c r="N40" s="6"/>
      <c r="O40" s="6"/>
      <c r="P40" s="6"/>
      <c r="Q40" s="6"/>
      <c r="R40" s="6"/>
      <c r="S40" s="6"/>
      <c r="T40" s="6"/>
      <c r="U40" s="7"/>
    </row>
    <row r="41" spans="2:21" ht="15.6" x14ac:dyDescent="0.35">
      <c r="B41" s="8" t="s">
        <v>380</v>
      </c>
      <c r="C41" s="6" t="s">
        <v>381</v>
      </c>
      <c r="D41" s="6"/>
      <c r="E41" s="6"/>
      <c r="F41" s="6"/>
      <c r="G41" s="6"/>
      <c r="H41" s="6"/>
      <c r="I41" s="6"/>
      <c r="K41" s="6"/>
      <c r="L41" s="6"/>
      <c r="M41" s="6"/>
      <c r="N41" s="6"/>
      <c r="O41" s="6"/>
      <c r="P41" s="6"/>
      <c r="Q41" s="6"/>
      <c r="R41" s="6"/>
      <c r="S41" s="6"/>
      <c r="T41" s="6"/>
      <c r="U41" s="7"/>
    </row>
    <row r="42" spans="2:21" ht="15.6" x14ac:dyDescent="0.35">
      <c r="B42" s="8" t="s">
        <v>382</v>
      </c>
      <c r="C42" s="6" t="s">
        <v>383</v>
      </c>
      <c r="D42" s="6"/>
      <c r="E42" s="6"/>
      <c r="F42" s="6"/>
      <c r="G42" s="6"/>
      <c r="H42" s="6"/>
      <c r="I42" s="6"/>
      <c r="K42" s="6"/>
      <c r="L42" s="6"/>
      <c r="M42" s="6"/>
      <c r="N42" s="6"/>
      <c r="O42" s="6"/>
      <c r="P42" s="6"/>
      <c r="Q42" s="6"/>
      <c r="R42" s="6"/>
      <c r="S42" s="6"/>
      <c r="T42" s="6"/>
      <c r="U42" s="7"/>
    </row>
    <row r="43" spans="2:21" ht="15.6" x14ac:dyDescent="0.35">
      <c r="B43" s="106" t="s">
        <v>384</v>
      </c>
      <c r="C43" s="17" t="s">
        <v>385</v>
      </c>
      <c r="D43" s="17"/>
      <c r="E43" s="17"/>
      <c r="F43" s="17"/>
      <c r="G43" s="17"/>
      <c r="H43" s="17"/>
      <c r="I43" s="17"/>
      <c r="J43" s="17"/>
      <c r="K43" s="17"/>
      <c r="L43" s="17"/>
      <c r="M43" s="17"/>
      <c r="N43" s="17"/>
      <c r="O43" s="17"/>
      <c r="P43" s="17"/>
      <c r="Q43" s="17"/>
      <c r="R43" s="17"/>
      <c r="S43" s="17"/>
      <c r="T43" s="17"/>
      <c r="U43" s="19"/>
    </row>
    <row r="45" spans="2:21" ht="18" x14ac:dyDescent="0.35">
      <c r="B45" s="420" t="s">
        <v>386</v>
      </c>
      <c r="C45" s="420"/>
      <c r="D45" s="420"/>
      <c r="E45" s="420"/>
      <c r="F45" s="420"/>
    </row>
    <row r="46" spans="2:21" x14ac:dyDescent="0.3">
      <c r="B46" s="2" t="s">
        <v>387</v>
      </c>
      <c r="C46" s="2" t="s">
        <v>388</v>
      </c>
    </row>
    <row r="47" spans="2:21" x14ac:dyDescent="0.3">
      <c r="B47" s="2" t="s">
        <v>255</v>
      </c>
      <c r="C47" s="2" t="s">
        <v>389</v>
      </c>
    </row>
    <row r="48" spans="2:21" x14ac:dyDescent="0.3">
      <c r="B48" s="2" t="s">
        <v>283</v>
      </c>
      <c r="C48" s="2" t="s">
        <v>390</v>
      </c>
    </row>
    <row r="49" spans="2:3" x14ac:dyDescent="0.3">
      <c r="B49" s="2" t="s">
        <v>287</v>
      </c>
      <c r="C49" s="86" t="s">
        <v>391</v>
      </c>
    </row>
    <row r="50" spans="2:3" x14ac:dyDescent="0.3">
      <c r="B50" s="2" t="s">
        <v>180</v>
      </c>
      <c r="C50" s="86" t="s">
        <v>392</v>
      </c>
    </row>
  </sheetData>
  <sheetProtection algorithmName="SHA-512" hashValue="K6XoTw9gUe2Ej8LJCfZVXrK7Q0P/OOzLD09+dHY0+AN7Q2cxfS+0ROqWtTZ1QYQV9R7K83P2RJpt04DkEI4NCQ==" saltValue="I++mJNitYZEXeTdkbNctpw==" spinCount="100000" sheet="1" formatCells="0" formatColumns="0" formatRows="0" insertColumns="0" insertRows="0" insertHyperlinks="0" deleteColumns="0" deleteRows="0" sort="0" autoFilter="0" pivotTables="0"/>
  <mergeCells count="6">
    <mergeCell ref="B2:F2"/>
    <mergeCell ref="B45:F45"/>
    <mergeCell ref="C16:G16"/>
    <mergeCell ref="J17:M17"/>
    <mergeCell ref="B28:G28"/>
    <mergeCell ref="B3:F3"/>
  </mergeCells>
  <hyperlinks>
    <hyperlink ref="C50" r:id="rId1" xr:uid="{00000000-0004-0000-0800-000000000000}"/>
    <hyperlink ref="C49" r:id="rId2" xr:uid="{00000000-0004-0000-0800-000001000000}"/>
  </hyperlinks>
  <pageMargins left="0.7" right="0.7" top="0.75" bottom="0.75" header="0.3" footer="0.3"/>
  <pageSetup orientation="portrait" r:id="rId3"/>
  <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D48C5E40C27BB94B80DE82724D7D6F66" ma:contentTypeVersion="11" ma:contentTypeDescription="Skapa ett nytt dokument." ma:contentTypeScope="" ma:versionID="05a8d4dd838257e3254b7013a8d5bd23">
  <xsd:schema xmlns:xsd="http://www.w3.org/2001/XMLSchema" xmlns:xs="http://www.w3.org/2001/XMLSchema" xmlns:p="http://schemas.microsoft.com/office/2006/metadata/properties" xmlns:ns2="f8eea61b-0d45-4c25-8488-2b3e0f09d2c9" xmlns:ns3="e08fa773-5d6d-4244-aabf-7f96723cba25" targetNamespace="http://schemas.microsoft.com/office/2006/metadata/properties" ma:root="true" ma:fieldsID="906efebe2d3b3124754b1926f19a5f70" ns2:_="" ns3:_="">
    <xsd:import namespace="f8eea61b-0d45-4c25-8488-2b3e0f09d2c9"/>
    <xsd:import namespace="e08fa773-5d6d-4244-aabf-7f96723cba25"/>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8eea61b-0d45-4c25-8488-2b3e0f09d2c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08fa773-5d6d-4244-aabf-7f96723cba25" elementFormDefault="qualified">
    <xsd:import namespace="http://schemas.microsoft.com/office/2006/documentManagement/types"/>
    <xsd:import namespace="http://schemas.microsoft.com/office/infopath/2007/PartnerControls"/>
    <xsd:element name="SharedWithUsers" ma:index="12" nillable="true" ma:displayName="Dela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Delat med informa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845A00D-4653-4B0D-B9F1-48F972110A0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8eea61b-0d45-4c25-8488-2b3e0f09d2c9"/>
    <ds:schemaRef ds:uri="e08fa773-5d6d-4244-aabf-7f96723cba2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973681A-BF17-4F79-A8C3-DF9A33EF983C}">
  <ds:schemaRefs>
    <ds:schemaRef ds:uri="http://schemas.microsoft.com/sharepoint/v3/contenttype/forms"/>
  </ds:schemaRefs>
</ds:datastoreItem>
</file>

<file path=customXml/itemProps3.xml><?xml version="1.0" encoding="utf-8"?>
<ds:datastoreItem xmlns:ds="http://schemas.openxmlformats.org/officeDocument/2006/customXml" ds:itemID="{06B0FF0F-490E-42D4-AD9F-74ECB4B3BF8D}">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3</vt:i4>
      </vt:variant>
    </vt:vector>
  </HeadingPairs>
  <TitlesOfParts>
    <vt:vector size="12" baseType="lpstr">
      <vt:lpstr>Intro</vt:lpstr>
      <vt:lpstr>Instance</vt:lpstr>
      <vt:lpstr>SecurityServer</vt:lpstr>
      <vt:lpstr>Dashboard</vt:lpstr>
      <vt:lpstr>initial intro</vt:lpstr>
      <vt:lpstr>1. Data usage profile</vt:lpstr>
      <vt:lpstr>2. Server power consumption</vt:lpstr>
      <vt:lpstr>3. Data storage</vt:lpstr>
      <vt:lpstr>References</vt:lpstr>
      <vt:lpstr>Instance!Print_Area</vt:lpstr>
      <vt:lpstr>Intro!Print_Area</vt:lpstr>
      <vt:lpstr>SecurityServer!Print_Area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Adil Aslam</dc:creator>
  <cp:keywords/>
  <dc:description/>
  <cp:lastModifiedBy>Tuuli Pärenson</cp:lastModifiedBy>
  <cp:revision/>
  <dcterms:created xsi:type="dcterms:W3CDTF">2021-03-06T14:20:55Z</dcterms:created>
  <dcterms:modified xsi:type="dcterms:W3CDTF">2021-05-27T06:57:42Z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0x010100D48C5E40C27BB94B80DE82724D7D6F66</vt:lpwstr>
  </property>
</Properties>
</file>